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B:\JI\Documents\UVG\Semestre 9\Robotica\Proyecto\"/>
    </mc:Choice>
  </mc:AlternateContent>
  <xr:revisionPtr revIDLastSave="0" documentId="13_ncr:1_{435300AB-77F5-43F1-88D7-B190B16563C0}" xr6:coauthVersionLast="46" xr6:coauthVersionMax="46" xr10:uidLastSave="{00000000-0000-0000-0000-000000000000}"/>
  <bookViews>
    <workbookView xWindow="5760" yWindow="3396" windowWidth="17280" windowHeight="8964" xr2:uid="{C37C12F9-58CF-4CF7-BF3D-88FD6C8F6DA9}"/>
  </bookViews>
  <sheets>
    <sheet name="Microcontrolador" sheetId="1" r:id="rId1"/>
    <sheet name="Driver" sheetId="2" r:id="rId2"/>
    <sheet name="Potencia" sheetId="8" r:id="rId3"/>
    <sheet name="Potencia (Inalámbrica)" sheetId="3" r:id="rId4"/>
    <sheet name="Comunicación" sheetId="4" r:id="rId5"/>
    <sheet name="Servomotores" sheetId="5"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3" i="5" l="1"/>
  <c r="C24" i="5"/>
  <c r="D18" i="5"/>
  <c r="E18" i="5" s="1"/>
  <c r="D17" i="5"/>
  <c r="E17" i="5" s="1"/>
  <c r="E8" i="4"/>
  <c r="G8" i="4"/>
  <c r="I8" i="4"/>
  <c r="H8" i="4"/>
  <c r="I6" i="4"/>
  <c r="G6" i="4"/>
  <c r="C9" i="4"/>
  <c r="I7" i="4"/>
  <c r="G7" i="4"/>
  <c r="E7" i="4"/>
  <c r="E6" i="4"/>
  <c r="I5" i="4"/>
  <c r="G5" i="4"/>
  <c r="E5" i="4"/>
  <c r="I4" i="4"/>
  <c r="G4" i="4"/>
  <c r="E4" i="4"/>
  <c r="C22" i="5"/>
  <c r="D23" i="5" s="1"/>
  <c r="V11" i="3"/>
  <c r="T11" i="3"/>
  <c r="R11" i="3"/>
  <c r="P11" i="3"/>
  <c r="V10" i="3"/>
  <c r="R10" i="3"/>
  <c r="P10" i="3"/>
  <c r="S10" i="3"/>
  <c r="T10" i="3" s="1"/>
  <c r="N12" i="3"/>
  <c r="V9" i="3"/>
  <c r="T9" i="3"/>
  <c r="R9" i="3"/>
  <c r="P9" i="3"/>
  <c r="V8" i="3"/>
  <c r="T8" i="3"/>
  <c r="R8" i="3"/>
  <c r="P8" i="3"/>
  <c r="V7" i="3"/>
  <c r="T7" i="3"/>
  <c r="R7" i="3"/>
  <c r="P7" i="3"/>
  <c r="K11" i="3"/>
  <c r="I11" i="3"/>
  <c r="G11" i="3"/>
  <c r="E11" i="3"/>
  <c r="K10" i="3"/>
  <c r="G10" i="3"/>
  <c r="E10" i="3"/>
  <c r="H10" i="3"/>
  <c r="I10" i="3" s="1"/>
  <c r="K9" i="3"/>
  <c r="I9" i="3"/>
  <c r="G9" i="3"/>
  <c r="E9" i="3"/>
  <c r="K8" i="3"/>
  <c r="I8" i="3"/>
  <c r="G8" i="3"/>
  <c r="E8" i="3"/>
  <c r="K7" i="3"/>
  <c r="I7" i="3"/>
  <c r="G7" i="3"/>
  <c r="E7" i="3"/>
  <c r="K9" i="1"/>
  <c r="I9" i="1"/>
  <c r="G9" i="1"/>
  <c r="E9" i="1"/>
  <c r="C12" i="3"/>
  <c r="C11" i="1"/>
  <c r="K10" i="1"/>
  <c r="I10" i="1"/>
  <c r="G10" i="1"/>
  <c r="E10" i="1"/>
  <c r="K8" i="1"/>
  <c r="G8" i="1"/>
  <c r="E8" i="1"/>
  <c r="K7" i="1"/>
  <c r="I7" i="1"/>
  <c r="G7" i="1"/>
  <c r="K6" i="1"/>
  <c r="I6" i="1"/>
  <c r="G6" i="1"/>
  <c r="E6" i="1"/>
  <c r="K5" i="1"/>
  <c r="I5" i="1"/>
  <c r="G5" i="1"/>
  <c r="E5" i="1"/>
  <c r="K4" i="1"/>
  <c r="I4" i="1"/>
  <c r="G4" i="1"/>
  <c r="E4" i="1"/>
  <c r="D7" i="1"/>
  <c r="E7" i="1" s="1"/>
  <c r="H8" i="1"/>
  <c r="I8" i="1" s="1"/>
  <c r="D22" i="5" l="1"/>
  <c r="D24" i="5"/>
  <c r="E24" i="5" s="1"/>
  <c r="E23" i="5"/>
  <c r="E22" i="5"/>
  <c r="P15" i="3"/>
  <c r="P14" i="3"/>
  <c r="R14" i="3"/>
  <c r="R15" i="3"/>
  <c r="G12" i="4"/>
  <c r="G11" i="4"/>
  <c r="E11" i="4"/>
  <c r="I12" i="4"/>
  <c r="E12" i="4"/>
  <c r="I11" i="4"/>
  <c r="V15" i="3"/>
  <c r="T15" i="3"/>
  <c r="T14" i="3"/>
  <c r="V14" i="3"/>
  <c r="K14" i="3"/>
  <c r="G14" i="3"/>
  <c r="I15" i="3"/>
  <c r="E14" i="3"/>
  <c r="G15" i="3"/>
  <c r="K15" i="3"/>
  <c r="I14" i="3"/>
  <c r="E15" i="3"/>
  <c r="G13" i="1"/>
  <c r="I13" i="1"/>
  <c r="K13" i="1"/>
  <c r="E13" i="1"/>
  <c r="E12" i="1"/>
  <c r="G12" i="1"/>
  <c r="I12" i="1"/>
  <c r="K12" i="1"/>
</calcChain>
</file>

<file path=xl/sharedStrings.xml><?xml version="1.0" encoding="utf-8"?>
<sst xmlns="http://schemas.openxmlformats.org/spreadsheetml/2006/main" count="230" uniqueCount="81">
  <si>
    <t>Criterio</t>
  </si>
  <si>
    <t>Peso</t>
  </si>
  <si>
    <t>Punteo</t>
  </si>
  <si>
    <t>Disponibilidad</t>
  </si>
  <si>
    <t>Facilidad de programación</t>
  </si>
  <si>
    <t>Familiaridad</t>
  </si>
  <si>
    <t>Costo/unidad</t>
  </si>
  <si>
    <t>Tiva C</t>
  </si>
  <si>
    <t>PIC</t>
  </si>
  <si>
    <t>Promedio</t>
  </si>
  <si>
    <t>Promedio Ponderado</t>
  </si>
  <si>
    <t>Disponibilidad en Guatemala</t>
  </si>
  <si>
    <t>Simplicidad de escribir un código en la plataforma</t>
  </si>
  <si>
    <t>1-3</t>
  </si>
  <si>
    <t>Concimiento del entorno de parte de nosotros</t>
  </si>
  <si>
    <t>Básico-Intermedio-Avanzado</t>
  </si>
  <si>
    <t>Consumo de Potencia</t>
  </si>
  <si>
    <t>Consumo de potencia en mW</t>
  </si>
  <si>
    <t>Precio en Q (ya en Guatemala)</t>
  </si>
  <si>
    <t>1-4</t>
  </si>
  <si>
    <t>SPI</t>
  </si>
  <si>
    <t>Dispone de SPI</t>
  </si>
  <si>
    <t>1-2</t>
  </si>
  <si>
    <t>Raspberry 3</t>
  </si>
  <si>
    <t>Arduino Mini</t>
  </si>
  <si>
    <t>Si</t>
  </si>
  <si>
    <t>No/Si</t>
  </si>
  <si>
    <t>No Disponible-Escasa Disponibilidad-Amplia Disponibilidad</t>
  </si>
  <si>
    <t>Disponible</t>
  </si>
  <si>
    <t>Escasa Disponibilidad</t>
  </si>
  <si>
    <t>Simple</t>
  </si>
  <si>
    <t>Complejo-Moderado-Simple</t>
  </si>
  <si>
    <t>(301+)/(201-300)/(101-200)/(0-100)</t>
  </si>
  <si>
    <t>Complejo</t>
  </si>
  <si>
    <t>Moderado</t>
  </si>
  <si>
    <t>Básico</t>
  </si>
  <si>
    <t>Avanzado</t>
  </si>
  <si>
    <t>Intermedio</t>
  </si>
  <si>
    <t>(-250)/(251-500)/(501-750)/(751+)</t>
  </si>
  <si>
    <t>Criterios</t>
  </si>
  <si>
    <t>Regulador</t>
  </si>
  <si>
    <t>L7805</t>
  </si>
  <si>
    <t>LM2596T</t>
  </si>
  <si>
    <t>XL4015 </t>
  </si>
  <si>
    <t>LM2596</t>
  </si>
  <si>
    <t>Facilidad de implementación</t>
  </si>
  <si>
    <t>Simplicidad del circuito necesario para su correcto funcionamiento</t>
  </si>
  <si>
    <t>Peso en g</t>
  </si>
  <si>
    <t>(101+)/(100-50)/(50-)</t>
  </si>
  <si>
    <t>(21+)/(20-10)/(10-)</t>
  </si>
  <si>
    <t>(26+)/(25-10)/(10-)</t>
  </si>
  <si>
    <t>Bateria</t>
  </si>
  <si>
    <t>BATERÍA GP DE 9V ZINC-CARBÓN</t>
  </si>
  <si>
    <t>BATERÍA GP ALCALINA 29A 9V</t>
  </si>
  <si>
    <t>BATERÍA GP ALCALINA 23A 12V</t>
  </si>
  <si>
    <t>BATERÍA GP ALCALINA 4LR44 6V</t>
  </si>
  <si>
    <t>(11+)/(10-6)/(5-)</t>
  </si>
  <si>
    <t>(16+)/(15-10)/(10-)</t>
  </si>
  <si>
    <t>kg-cm</t>
  </si>
  <si>
    <t>Serial (TTL)</t>
  </si>
  <si>
    <t>BT (HC-06)</t>
  </si>
  <si>
    <t>WiFi (ESP8266)</t>
  </si>
  <si>
    <t>(51+)/(50-26)/(25-)</t>
  </si>
  <si>
    <t>Microcontrolador</t>
  </si>
  <si>
    <t>Es sabido que los servomotores se controlan a través de una señal PWM. Por lo que existe la opción de realizar el PWM con módulos en el microcontrolador, con timers en el microcontrolador, o con un módulo con comunicación SPI. El único problema con las primeras dos es que se necesitarían 12 módulos o timers en el microcontrolador seleccionado. En ninguno de los propuestos se cuenta con la cantidad requerida, por lo que esta decisión se realizó simplemente al descartar las otras dos opciones. Cabe mencionar que es posible también realizar un PWM simulado con contadores, pero este sería poco eficiente, por lo que para simplificar el código y alivianar el nivel de procesamiento del microcontrolador (en caso que se necesite realizar otras tareas aparte del control de movimiento), se mantiene la selección del PCA9685.</t>
  </si>
  <si>
    <t>Para la alimentación de energía, se tienen las opciones de alámbrico e inalámbrico. Tomando en cuenta que cada servomotor puede llegar a consumir un aproximado de 250mA en movimiento, el consumo máximo puede ser de 3A o más incluyendo el microcontrolador y componentes extra. Esto es muy poco probable ya que todos los servos tendrían que estár en movimiento o con una fuerza externa aplicada a la vez. En el caso de utilizar comunicación inalambrica, se debe de tomar esto en cuenta tanto para la corriente (A) de las baterías como la energía (Wh). En este caso, ya que no es necesario ser inalambrico por la aplicación, se utilizará conección alambrica, pero se realizará el análisis para el caso inalambrica también.</t>
  </si>
  <si>
    <t>Sabiendo que se utilizará alimentación alambrica, se puede utilizar una convertidor de tomacorriente a 5V o el mismo puerto usb de comuncación. El problema con el último, de nuevo, viene siendo la corriente máxima de salida. El estándar actual es soportar 0.9A para USB estándar, 2.1 a 3A para USB 3.0/3.1 y 3A para USB-C. Esto puede llegar a suplir la demanda del circuito, pero no es recomendable utilizar los puertos usb de computadoras con estas cargas ya que puede calentar el puerto y, a largo plazo, causar daños en el dispositivo. Por lo que se prefiere un ADAPTADOR AC-DC 5V 3A como el siguiente enlace:</t>
  </si>
  <si>
    <t>https://laelectronica.com.gt/adaptador-ac-dc---5v--3a</t>
  </si>
  <si>
    <t>Ya que es poco probable contar con una batería o fuente de 5V exactos y constantes se necesita de un regulador de voltaje (además también puede hacer que fluctue por los picos de consumo de los servos)</t>
  </si>
  <si>
    <t>Ya que el funcionamiento del HC-06 es igual a un módulo serial, la única diferencia entre este y el TTL es que se tendría que hacer una app aparte en lugar de poder debuggear con una terminal serial. En el módulo WiFi, se debe hacer una página web interna del módulo y realizar conexiones a esta con requests web, por lo que la programación de la aplicación y recepción de los datos cambia significativamente</t>
  </si>
  <si>
    <t>Para los servos, se realizó un simple análisis estático del robot. Se midieron las distancias del centro de gravedad a la junta donde se encuentra el motor más lejano y se calculó, para 3 servos distintos, el peso máximo que soportaría. A esto se le restó el peso de los componentes y el material para tener el peso que se le puede agregar. De realizar una versión inalambrica, este peso tendría que tener incluido cualquier otro sensor o actuador extra y las baterías necesarias.</t>
  </si>
  <si>
    <t>Fs</t>
  </si>
  <si>
    <t>d (cm)</t>
  </si>
  <si>
    <t>Pmax (g)</t>
  </si>
  <si>
    <t>Pdisp (g)</t>
  </si>
  <si>
    <t>Peso de componentes (g)</t>
  </si>
  <si>
    <t>Peso del robot (g)</t>
  </si>
  <si>
    <t>Sin Fs</t>
  </si>
  <si>
    <t>Con Fs</t>
  </si>
  <si>
    <t>Cabe mencionar que los pesos de los componentes se utilizaron los proveidos en las hojas de datos o sitios de venta, por lo que puede no ser exacto. Al igual que el material del robot puede tener distinta densidad dependiendo del proveedor o tratamientos, por lo que se utilizará un factor de seguridad de 2 en los componentes y 1.25 en el robot para compensar esto y que la distribución de pesos (tanto de componentes como estructura) no más compleja que una masa puntual.</t>
  </si>
  <si>
    <t>Comunicación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</si>
</sst>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 x14ac:knownFonts="1">
    <font>
      <sz val="11"/>
      <color theme="1"/>
      <name val="Calibri"/>
      <family val="2"/>
      <scheme val="minor"/>
    </font>
    <font>
      <sz val="11"/>
      <color rgb="FFFF0000"/>
      <name val="Calibri"/>
      <family val="2"/>
      <scheme val="minor"/>
    </font>
    <font>
      <b/>
      <sz val="12"/>
      <color theme="1"/>
      <name val="Calibri"/>
      <family val="2"/>
      <scheme val="minor"/>
    </font>
    <font>
      <sz val="11"/>
      <name val="Calibri"/>
      <family val="2"/>
      <scheme val="minor"/>
    </font>
  </fonts>
  <fills count="4">
    <fill>
      <patternFill patternType="none"/>
    </fill>
    <fill>
      <patternFill patternType="gray125"/>
    </fill>
    <fill>
      <patternFill patternType="solid">
        <fgColor rgb="FFFFC000"/>
        <bgColor indexed="64"/>
      </patternFill>
    </fill>
    <fill>
      <patternFill patternType="solid">
        <fgColor theme="7"/>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4">
    <xf numFmtId="0" fontId="0" fillId="0" borderId="0" xfId="0"/>
    <xf numFmtId="0" fontId="0" fillId="0" borderId="1" xfId="0" applyBorder="1"/>
    <xf numFmtId="10" fontId="0" fillId="0" borderId="1" xfId="0" applyNumberFormat="1" applyBorder="1"/>
    <xf numFmtId="49" fontId="0" fillId="0" borderId="0" xfId="0" applyNumberFormat="1"/>
    <xf numFmtId="0" fontId="0" fillId="0" borderId="0" xfId="0" applyBorder="1"/>
    <xf numFmtId="0" fontId="0" fillId="0" borderId="1" xfId="0" applyFill="1" applyBorder="1"/>
    <xf numFmtId="10" fontId="0" fillId="0" borderId="0" xfId="0" applyNumberFormat="1"/>
    <xf numFmtId="0" fontId="0" fillId="0" borderId="1" xfId="0" applyBorder="1" applyAlignment="1">
      <alignment horizontal="left"/>
    </xf>
    <xf numFmtId="11" fontId="0" fillId="0" borderId="1" xfId="0" applyNumberFormat="1" applyBorder="1" applyAlignment="1">
      <alignment horizontal="left"/>
    </xf>
    <xf numFmtId="0" fontId="1" fillId="0" borderId="1" xfId="0" applyFont="1" applyBorder="1"/>
    <xf numFmtId="49" fontId="0" fillId="0" borderId="0" xfId="0" applyNumberFormat="1" applyBorder="1"/>
    <xf numFmtId="0" fontId="0" fillId="0" borderId="0" xfId="0" applyBorder="1" applyAlignment="1"/>
    <xf numFmtId="0" fontId="0" fillId="0" borderId="0" xfId="0" applyBorder="1" applyAlignment="1">
      <alignment wrapText="1"/>
    </xf>
    <xf numFmtId="0" fontId="3" fillId="0" borderId="0" xfId="0" applyFont="1" applyBorder="1"/>
    <xf numFmtId="10" fontId="3" fillId="0" borderId="0" xfId="0" applyNumberFormat="1" applyFont="1" applyBorder="1"/>
    <xf numFmtId="0" fontId="3" fillId="0" borderId="1" xfId="0" applyFont="1" applyBorder="1"/>
    <xf numFmtId="0" fontId="0" fillId="0" borderId="1" xfId="0" applyBorder="1" applyAlignment="1">
      <alignment vertical="center" wrapText="1"/>
    </xf>
    <xf numFmtId="0" fontId="0" fillId="0" borderId="0" xfId="0" applyAlignment="1">
      <alignment horizontal="center" wrapText="1"/>
    </xf>
    <xf numFmtId="49" fontId="0" fillId="0" borderId="1" xfId="0" applyNumberFormat="1" applyBorder="1" applyAlignment="1">
      <alignment vertical="center"/>
    </xf>
    <xf numFmtId="0" fontId="0" fillId="0" borderId="1" xfId="0" applyBorder="1" applyAlignment="1">
      <alignment vertic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3" borderId="1" xfId="0" applyFont="1" applyFill="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49" fontId="0" fillId="0" borderId="2" xfId="0" applyNumberFormat="1" applyBorder="1" applyAlignment="1">
      <alignment horizontal="left" vertical="center" wrapText="1"/>
    </xf>
    <xf numFmtId="49" fontId="0" fillId="0" borderId="3" xfId="0" applyNumberFormat="1" applyBorder="1" applyAlignment="1">
      <alignment horizontal="left" vertical="center" wrapText="1"/>
    </xf>
    <xf numFmtId="49" fontId="0" fillId="0" borderId="4" xfId="0" applyNumberFormat="1" applyBorder="1" applyAlignment="1">
      <alignment horizontal="left" vertical="center" wrapText="1"/>
    </xf>
    <xf numFmtId="49" fontId="0" fillId="0" borderId="1" xfId="0" applyNumberFormat="1" applyBorder="1" applyAlignment="1">
      <alignment vertical="center" wrapText="1"/>
    </xf>
    <xf numFmtId="0" fontId="0" fillId="0" borderId="1" xfId="0" applyBorder="1" applyAlignment="1">
      <alignment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center" wrapText="1"/>
    </xf>
    <xf numFmtId="0" fontId="0" fillId="0" borderId="1" xfId="0" applyBorder="1" applyAlignment="1">
      <alignment horizontal="center"/>
    </xf>
    <xf numFmtId="0" fontId="0" fillId="0" borderId="1" xfId="0" applyBorder="1" applyAlignment="1">
      <alignment vertic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wrapText="1"/>
    </xf>
  </cellXfs>
  <cellStyles count="1">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A918F315-CAF3-4432-9510-F63C0ACB23F8}">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276E6-D9E2-461B-A0BB-25C6324AF4CB}">
  <dimension ref="B2:K24"/>
  <sheetViews>
    <sheetView tabSelected="1" workbookViewId="0"/>
  </sheetViews>
  <sheetFormatPr baseColWidth="10" defaultRowHeight="14.4" x14ac:dyDescent="0.3"/>
  <cols>
    <col min="2" max="2" width="22.5546875" bestFit="1" customWidth="1"/>
    <col min="8" max="8" width="18.33203125" bestFit="1" customWidth="1"/>
  </cols>
  <sheetData>
    <row r="2" spans="2:11" ht="15.6" x14ac:dyDescent="0.3">
      <c r="B2" s="20" t="s">
        <v>63</v>
      </c>
      <c r="C2" s="21"/>
      <c r="D2" s="21"/>
      <c r="E2" s="21"/>
      <c r="F2" s="21"/>
      <c r="G2" s="21"/>
      <c r="H2" s="21"/>
      <c r="I2" s="21"/>
      <c r="J2" s="21"/>
      <c r="K2" s="22"/>
    </row>
    <row r="3" spans="2:11" x14ac:dyDescent="0.3">
      <c r="B3" s="1" t="s">
        <v>0</v>
      </c>
      <c r="C3" s="1" t="s">
        <v>1</v>
      </c>
      <c r="D3" s="1" t="s">
        <v>24</v>
      </c>
      <c r="E3" s="1" t="s">
        <v>2</v>
      </c>
      <c r="F3" s="1" t="s">
        <v>7</v>
      </c>
      <c r="G3" s="1" t="s">
        <v>2</v>
      </c>
      <c r="H3" s="1" t="s">
        <v>23</v>
      </c>
      <c r="I3" s="1" t="s">
        <v>2</v>
      </c>
      <c r="J3" s="1" t="s">
        <v>8</v>
      </c>
      <c r="K3" s="1" t="s">
        <v>2</v>
      </c>
    </row>
    <row r="4" spans="2:11" x14ac:dyDescent="0.3">
      <c r="B4" s="1" t="s">
        <v>3</v>
      </c>
      <c r="C4" s="2">
        <v>0.15</v>
      </c>
      <c r="D4" s="7" t="s">
        <v>28</v>
      </c>
      <c r="E4" s="1">
        <f>IF(D4="Disponible",3,IF(D4="No Disponible",1,IF(D4="Escasa Disponibilidad",2,0)))</f>
        <v>3</v>
      </c>
      <c r="F4" s="7" t="s">
        <v>28</v>
      </c>
      <c r="G4" s="1">
        <f>IF(F4="Disponible",3,IF(F4="No Disponible",1,IF(F4="Escasa Disponibilidad",2,0)))</f>
        <v>3</v>
      </c>
      <c r="H4" s="1" t="s">
        <v>29</v>
      </c>
      <c r="I4" s="1">
        <f>IF(H4="Disponible",3,IF(H4="No Disponible",1,IF(H4="Escasa Disponibilidad",2,0)))</f>
        <v>2</v>
      </c>
      <c r="J4" s="7" t="s">
        <v>28</v>
      </c>
      <c r="K4" s="1">
        <f>IF(J4="Disponible",3,IF(J4="No Disponible",1,IF(J4="Escasa Disponibilidad",2,0)))</f>
        <v>3</v>
      </c>
    </row>
    <row r="5" spans="2:11" x14ac:dyDescent="0.3">
      <c r="B5" s="1" t="s">
        <v>4</v>
      </c>
      <c r="C5" s="2">
        <v>0.1</v>
      </c>
      <c r="D5" s="7" t="s">
        <v>30</v>
      </c>
      <c r="E5" s="1">
        <f>IF(D5="Simple",3,IF(D5="Moderado",2,IF(D5="Complejo",1,0)))</f>
        <v>3</v>
      </c>
      <c r="F5" s="7" t="s">
        <v>33</v>
      </c>
      <c r="G5" s="1">
        <f>IF(F5="Simple",3,IF(F5="Moderado",2,IF(F5="Complejo",1,0)))</f>
        <v>1</v>
      </c>
      <c r="H5" s="7" t="s">
        <v>34</v>
      </c>
      <c r="I5" s="1">
        <f>IF(H5="Simple",3,IF(H5="Moderado",2,IF(H5="Complejo",1,0)))</f>
        <v>2</v>
      </c>
      <c r="J5" s="7" t="s">
        <v>34</v>
      </c>
      <c r="K5" s="1">
        <f>IF(J5="Simple",3,IF(J5="Moderado",2,IF(J5="Complejo",1,0)))</f>
        <v>2</v>
      </c>
    </row>
    <row r="6" spans="2:11" x14ac:dyDescent="0.3">
      <c r="B6" s="1" t="s">
        <v>5</v>
      </c>
      <c r="C6" s="2">
        <v>0.05</v>
      </c>
      <c r="D6" s="7" t="s">
        <v>36</v>
      </c>
      <c r="E6" s="1">
        <f>IF(D6="Avanzado",3,IF(D6="Intermedio",2,IF(D6="Básico",1,0)))</f>
        <v>3</v>
      </c>
      <c r="F6" s="7" t="s">
        <v>35</v>
      </c>
      <c r="G6" s="1">
        <f>IF(F6="Avanzado",3,IF(F6="Intermedio",2,IF(F6="Básico",1,0)))</f>
        <v>1</v>
      </c>
      <c r="H6" s="7" t="s">
        <v>37</v>
      </c>
      <c r="I6" s="1">
        <f>IF(H6="Avanzado",3,IF(H6="Intermedio",2,IF(H6="Básico",1,0)))</f>
        <v>2</v>
      </c>
      <c r="J6" s="7" t="s">
        <v>37</v>
      </c>
      <c r="K6" s="1">
        <f>IF(J6="Avanzado",3,IF(J6="Intermedio",2,IF(J6="Básico",1,0)))</f>
        <v>2</v>
      </c>
    </row>
    <row r="7" spans="2:11" x14ac:dyDescent="0.3">
      <c r="B7" s="1" t="s">
        <v>16</v>
      </c>
      <c r="C7" s="2">
        <v>0.2</v>
      </c>
      <c r="D7" s="7">
        <f>200*5</f>
        <v>1000</v>
      </c>
      <c r="E7" s="1">
        <f>IF(D7&lt;=250,4,IF(D7&lt;=500,3,IF(D7&lt;=750,2,IF(D7&gt;=1000,1,0))))</f>
        <v>1</v>
      </c>
      <c r="F7" s="7">
        <v>99</v>
      </c>
      <c r="G7" s="1">
        <f>IF(F7&lt;=250,4,IF(F7&lt;=500,3,IF(F7&lt;=750,2,IF(F7&gt;=1000,1,0))))</f>
        <v>4</v>
      </c>
      <c r="H7" s="8">
        <v>1400</v>
      </c>
      <c r="I7" s="1">
        <f>IF(H7&lt;=250,4,IF(H7&lt;=500,3,IF(H7&lt;=750,2,IF(H7&gt;=1000,1,0))))</f>
        <v>1</v>
      </c>
      <c r="J7" s="7">
        <v>125</v>
      </c>
      <c r="K7" s="1">
        <f>IF(J7&lt;=250,4,IF(J7&lt;=500,3,IF(J7&lt;=750,2,IF(J7&gt;=1000,1,0))))</f>
        <v>4</v>
      </c>
    </row>
    <row r="8" spans="2:11" x14ac:dyDescent="0.3">
      <c r="B8" s="1" t="s">
        <v>6</v>
      </c>
      <c r="C8" s="2">
        <v>0.15</v>
      </c>
      <c r="D8" s="7">
        <v>55</v>
      </c>
      <c r="E8" s="1">
        <f>IF(D8&lt;=100,4,IF(D8&lt;=200,3,IF(D8&lt;=300,2,IF(D8&gt;=301,1,0))))</f>
        <v>4</v>
      </c>
      <c r="F8" s="7">
        <v>280</v>
      </c>
      <c r="G8" s="1">
        <f>IF(F8&lt;=100,4,IF(F8&lt;=200,3,IF(F8&lt;=300,2,IF(F8&gt;=301,1,0))))</f>
        <v>2</v>
      </c>
      <c r="H8" s="7">
        <f>475+42</f>
        <v>517</v>
      </c>
      <c r="I8" s="1">
        <f>IF(H8&lt;=100,4,IF(H8&lt;=200,3,IF(H8&lt;=300,2,IF(H8&gt;=301,1,0))))</f>
        <v>1</v>
      </c>
      <c r="J8" s="7">
        <v>35</v>
      </c>
      <c r="K8" s="1">
        <f>IF(J8&lt;=100,4,IF(J8&lt;=200,3,IF(J8&lt;=300,2,IF(J8&gt;=301,1,0))))</f>
        <v>4</v>
      </c>
    </row>
    <row r="9" spans="2:11" x14ac:dyDescent="0.3">
      <c r="B9" s="1" t="s">
        <v>1</v>
      </c>
      <c r="C9" s="2">
        <v>0.1</v>
      </c>
      <c r="D9" s="7">
        <v>5</v>
      </c>
      <c r="E9" s="1">
        <f>IF(D9&gt;=101,1,IF(D9&gt;=50,2,IF(D9&lt;50,3,0)))</f>
        <v>3</v>
      </c>
      <c r="F9" s="7">
        <v>100</v>
      </c>
      <c r="G9" s="1">
        <f>IF(F9&gt;=101,1,IF(F9&gt;=50,2,IF(F9&lt;50,3,0)))</f>
        <v>2</v>
      </c>
      <c r="H9" s="7">
        <v>50</v>
      </c>
      <c r="I9" s="1">
        <f>IF(H9&gt;=101,1,IF(H9&gt;=50,2,IF(H9&lt;50,3,0)))</f>
        <v>2</v>
      </c>
      <c r="J9" s="7">
        <v>10</v>
      </c>
      <c r="K9" s="1">
        <f>IF(J9&gt;=101,1,IF(J9&gt;=50,2,IF(J9&lt;50,3,0)))</f>
        <v>3</v>
      </c>
    </row>
    <row r="10" spans="2:11" x14ac:dyDescent="0.3">
      <c r="B10" s="5" t="s">
        <v>20</v>
      </c>
      <c r="C10" s="2">
        <v>0.25</v>
      </c>
      <c r="D10" s="7" t="s">
        <v>25</v>
      </c>
      <c r="E10" s="1">
        <f>IF(D10="No",1,IF(D10="Si",2,0))</f>
        <v>2</v>
      </c>
      <c r="F10" s="7" t="s">
        <v>25</v>
      </c>
      <c r="G10" s="1">
        <f>IF(F10="No",1,IF(F10="Si",2,0))</f>
        <v>2</v>
      </c>
      <c r="H10" s="7" t="s">
        <v>25</v>
      </c>
      <c r="I10" s="1">
        <f>IF(H10="No",1,IF(H10="Si",2,0))</f>
        <v>2</v>
      </c>
      <c r="J10" s="7" t="s">
        <v>25</v>
      </c>
      <c r="K10" s="1">
        <f>IF(J10="No",1,IF(J10="Si",2,0))</f>
        <v>2</v>
      </c>
    </row>
    <row r="11" spans="2:11" x14ac:dyDescent="0.3">
      <c r="C11" s="6">
        <f>SUM(C4:C10)</f>
        <v>1</v>
      </c>
    </row>
    <row r="12" spans="2:11" x14ac:dyDescent="0.3">
      <c r="B12" s="1" t="s">
        <v>9</v>
      </c>
      <c r="C12" s="1"/>
      <c r="D12" s="1"/>
      <c r="E12" s="1">
        <f>AVERAGE(E4:E10)</f>
        <v>2.7142857142857144</v>
      </c>
      <c r="F12" s="1"/>
      <c r="G12" s="1">
        <f>AVERAGE(G4:G10)</f>
        <v>2.1428571428571428</v>
      </c>
      <c r="H12" s="1"/>
      <c r="I12" s="1">
        <f>AVERAGE(I4:I10)</f>
        <v>1.7142857142857142</v>
      </c>
      <c r="J12" s="1"/>
      <c r="K12" s="1">
        <f>AVERAGE(K4:K10)</f>
        <v>2.8571428571428572</v>
      </c>
    </row>
    <row r="13" spans="2:11" x14ac:dyDescent="0.3">
      <c r="B13" s="1" t="s">
        <v>10</v>
      </c>
      <c r="C13" s="1"/>
      <c r="D13" s="1"/>
      <c r="E13" s="1">
        <f>AVERAGE(E4*$C$4,E5*$C$5,E6*$C$6,E7*$C$7,E8*$C$8,$C$10*E10)</f>
        <v>0.3666666666666667</v>
      </c>
      <c r="F13" s="1"/>
      <c r="G13" s="1">
        <f>AVERAGE(G4*$C$4,G5*$C$5,G6*$C$6,G7*$C$7,G8*$C$8,$C$10*G10)</f>
        <v>0.3666666666666667</v>
      </c>
      <c r="H13" s="1"/>
      <c r="I13" s="1">
        <f>AVERAGE(I4*$C$4,I5*$C$5,I6*$C$6,I7*$C$7,I8*$C$8,$C$10*I10)</f>
        <v>0.2416666666666667</v>
      </c>
      <c r="J13" s="1"/>
      <c r="K13" s="9">
        <f>AVERAGE(K4*$C$4,K5*$C$5,K6*$C$6,K7*$C$7,K8*$C$8,$C$10*K10)</f>
        <v>0.44166666666666665</v>
      </c>
    </row>
    <row r="16" spans="2:11" ht="15.6" x14ac:dyDescent="0.3">
      <c r="B16" s="23" t="s">
        <v>39</v>
      </c>
      <c r="C16" s="23"/>
      <c r="D16" s="23"/>
      <c r="E16" s="23"/>
      <c r="F16" s="23"/>
      <c r="G16" s="23"/>
      <c r="H16" s="23"/>
      <c r="I16" s="23"/>
    </row>
    <row r="17" spans="2:9" ht="30" customHeight="1" x14ac:dyDescent="0.3">
      <c r="B17" s="16" t="s">
        <v>3</v>
      </c>
      <c r="C17" s="31" t="s">
        <v>11</v>
      </c>
      <c r="D17" s="31"/>
      <c r="E17" s="31"/>
      <c r="F17" s="30" t="s">
        <v>27</v>
      </c>
      <c r="G17" s="30"/>
      <c r="H17" s="30"/>
      <c r="I17" s="18" t="s">
        <v>13</v>
      </c>
    </row>
    <row r="18" spans="2:9" ht="30" customHeight="1" x14ac:dyDescent="0.3">
      <c r="B18" s="16" t="s">
        <v>4</v>
      </c>
      <c r="C18" s="31" t="s">
        <v>12</v>
      </c>
      <c r="D18" s="31"/>
      <c r="E18" s="31"/>
      <c r="F18" s="31" t="s">
        <v>31</v>
      </c>
      <c r="G18" s="31"/>
      <c r="H18" s="31"/>
      <c r="I18" s="18" t="s">
        <v>13</v>
      </c>
    </row>
    <row r="19" spans="2:9" ht="30" customHeight="1" x14ac:dyDescent="0.3">
      <c r="B19" s="16" t="s">
        <v>5</v>
      </c>
      <c r="C19" s="31" t="s">
        <v>14</v>
      </c>
      <c r="D19" s="31"/>
      <c r="E19" s="31"/>
      <c r="F19" s="31" t="s">
        <v>15</v>
      </c>
      <c r="G19" s="31"/>
      <c r="H19" s="31"/>
      <c r="I19" s="18" t="s">
        <v>13</v>
      </c>
    </row>
    <row r="20" spans="2:9" ht="30" customHeight="1" x14ac:dyDescent="0.3">
      <c r="B20" s="16" t="s">
        <v>16</v>
      </c>
      <c r="C20" s="31" t="s">
        <v>17</v>
      </c>
      <c r="D20" s="31"/>
      <c r="E20" s="31"/>
      <c r="F20" s="31" t="s">
        <v>38</v>
      </c>
      <c r="G20" s="31"/>
      <c r="H20" s="31"/>
      <c r="I20" s="18" t="s">
        <v>19</v>
      </c>
    </row>
    <row r="21" spans="2:9" ht="30" customHeight="1" x14ac:dyDescent="0.3">
      <c r="B21" s="16" t="s">
        <v>6</v>
      </c>
      <c r="C21" s="31" t="s">
        <v>18</v>
      </c>
      <c r="D21" s="31"/>
      <c r="E21" s="31"/>
      <c r="F21" s="30" t="s">
        <v>32</v>
      </c>
      <c r="G21" s="30"/>
      <c r="H21" s="30"/>
      <c r="I21" s="18" t="s">
        <v>19</v>
      </c>
    </row>
    <row r="22" spans="2:9" ht="30" customHeight="1" x14ac:dyDescent="0.3">
      <c r="B22" s="16" t="s">
        <v>1</v>
      </c>
      <c r="C22" s="24" t="s">
        <v>47</v>
      </c>
      <c r="D22" s="25"/>
      <c r="E22" s="26"/>
      <c r="F22" s="27" t="s">
        <v>48</v>
      </c>
      <c r="G22" s="28"/>
      <c r="H22" s="29"/>
      <c r="I22" s="18" t="s">
        <v>13</v>
      </c>
    </row>
    <row r="23" spans="2:9" ht="30" customHeight="1" x14ac:dyDescent="0.3">
      <c r="B23" s="16" t="s">
        <v>20</v>
      </c>
      <c r="C23" s="31" t="s">
        <v>21</v>
      </c>
      <c r="D23" s="31"/>
      <c r="E23" s="31"/>
      <c r="F23" s="31" t="s">
        <v>26</v>
      </c>
      <c r="G23" s="31"/>
      <c r="H23" s="31"/>
      <c r="I23" s="18" t="s">
        <v>22</v>
      </c>
    </row>
    <row r="24" spans="2:9" x14ac:dyDescent="0.3">
      <c r="G24" s="3"/>
    </row>
  </sheetData>
  <mergeCells count="16">
    <mergeCell ref="F23:H23"/>
    <mergeCell ref="C17:E17"/>
    <mergeCell ref="C18:E18"/>
    <mergeCell ref="C19:E19"/>
    <mergeCell ref="C20:E20"/>
    <mergeCell ref="C21:E21"/>
    <mergeCell ref="C23:E23"/>
    <mergeCell ref="B2:K2"/>
    <mergeCell ref="B16:I16"/>
    <mergeCell ref="C22:E22"/>
    <mergeCell ref="F22:H22"/>
    <mergeCell ref="F17:H17"/>
    <mergeCell ref="F18:H18"/>
    <mergeCell ref="F19:H19"/>
    <mergeCell ref="F20:H20"/>
    <mergeCell ref="F21:H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BFA91-0F99-40B5-8C44-8EA9F7B25882}">
  <dimension ref="B2:H11"/>
  <sheetViews>
    <sheetView workbookViewId="0"/>
  </sheetViews>
  <sheetFormatPr baseColWidth="10" defaultRowHeight="14.4" x14ac:dyDescent="0.3"/>
  <cols>
    <col min="2" max="2" width="22.5546875" bestFit="1" customWidth="1"/>
  </cols>
  <sheetData>
    <row r="2" spans="2:8" x14ac:dyDescent="0.3">
      <c r="B2" s="32" t="s">
        <v>64</v>
      </c>
      <c r="C2" s="32"/>
      <c r="D2" s="32"/>
      <c r="E2" s="32"/>
      <c r="F2" s="32"/>
      <c r="G2" s="32"/>
      <c r="H2" s="4"/>
    </row>
    <row r="3" spans="2:8" x14ac:dyDescent="0.3">
      <c r="B3" s="32"/>
      <c r="C3" s="32"/>
      <c r="D3" s="32"/>
      <c r="E3" s="32"/>
      <c r="F3" s="32"/>
      <c r="G3" s="32"/>
      <c r="H3" s="4"/>
    </row>
    <row r="4" spans="2:8" x14ac:dyDescent="0.3">
      <c r="B4" s="32"/>
      <c r="C4" s="32"/>
      <c r="D4" s="32"/>
      <c r="E4" s="32"/>
      <c r="F4" s="32"/>
      <c r="G4" s="32"/>
      <c r="H4" s="4"/>
    </row>
    <row r="5" spans="2:8" x14ac:dyDescent="0.3">
      <c r="B5" s="32"/>
      <c r="C5" s="32"/>
      <c r="D5" s="32"/>
      <c r="E5" s="32"/>
      <c r="F5" s="32"/>
      <c r="G5" s="32"/>
      <c r="H5" s="4"/>
    </row>
    <row r="6" spans="2:8" x14ac:dyDescent="0.3">
      <c r="B6" s="32"/>
      <c r="C6" s="32"/>
      <c r="D6" s="32"/>
      <c r="E6" s="32"/>
      <c r="F6" s="32"/>
      <c r="G6" s="32"/>
      <c r="H6" s="4"/>
    </row>
    <row r="7" spans="2:8" x14ac:dyDescent="0.3">
      <c r="B7" s="32"/>
      <c r="C7" s="32"/>
      <c r="D7" s="32"/>
      <c r="E7" s="32"/>
      <c r="F7" s="32"/>
      <c r="G7" s="32"/>
      <c r="H7" s="4"/>
    </row>
    <row r="8" spans="2:8" x14ac:dyDescent="0.3">
      <c r="B8" s="32"/>
      <c r="C8" s="32"/>
      <c r="D8" s="32"/>
      <c r="E8" s="32"/>
      <c r="F8" s="32"/>
      <c r="G8" s="32"/>
    </row>
    <row r="9" spans="2:8" x14ac:dyDescent="0.3">
      <c r="B9" s="32"/>
      <c r="C9" s="32"/>
      <c r="D9" s="32"/>
      <c r="E9" s="32"/>
      <c r="F9" s="32"/>
      <c r="G9" s="32"/>
    </row>
    <row r="10" spans="2:8" x14ac:dyDescent="0.3">
      <c r="B10" s="32"/>
      <c r="C10" s="32"/>
      <c r="D10" s="32"/>
      <c r="E10" s="32"/>
      <c r="F10" s="32"/>
      <c r="G10" s="32"/>
    </row>
    <row r="11" spans="2:8" ht="14.4" customHeight="1" x14ac:dyDescent="0.3"/>
  </sheetData>
  <mergeCells count="1">
    <mergeCell ref="B2:G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3A42D-1D77-4C5F-9817-74309999AA65}">
  <dimension ref="B2:G21"/>
  <sheetViews>
    <sheetView workbookViewId="0"/>
  </sheetViews>
  <sheetFormatPr baseColWidth="10" defaultRowHeight="14.4" x14ac:dyDescent="0.3"/>
  <sheetData>
    <row r="2" spans="2:7" x14ac:dyDescent="0.3">
      <c r="B2" s="33" t="s">
        <v>65</v>
      </c>
      <c r="C2" s="33"/>
      <c r="D2" s="33"/>
      <c r="E2" s="33"/>
      <c r="F2" s="33"/>
      <c r="G2" s="33"/>
    </row>
    <row r="3" spans="2:7" x14ac:dyDescent="0.3">
      <c r="B3" s="33"/>
      <c r="C3" s="33"/>
      <c r="D3" s="33"/>
      <c r="E3" s="33"/>
      <c r="F3" s="33"/>
      <c r="G3" s="33"/>
    </row>
    <row r="4" spans="2:7" x14ac:dyDescent="0.3">
      <c r="B4" s="33"/>
      <c r="C4" s="33"/>
      <c r="D4" s="33"/>
      <c r="E4" s="33"/>
      <c r="F4" s="33"/>
      <c r="G4" s="33"/>
    </row>
    <row r="5" spans="2:7" x14ac:dyDescent="0.3">
      <c r="B5" s="33"/>
      <c r="C5" s="33"/>
      <c r="D5" s="33"/>
      <c r="E5" s="33"/>
      <c r="F5" s="33"/>
      <c r="G5" s="33"/>
    </row>
    <row r="6" spans="2:7" x14ac:dyDescent="0.3">
      <c r="B6" s="33"/>
      <c r="C6" s="33"/>
      <c r="D6" s="33"/>
      <c r="E6" s="33"/>
      <c r="F6" s="33"/>
      <c r="G6" s="33"/>
    </row>
    <row r="7" spans="2:7" x14ac:dyDescent="0.3">
      <c r="B7" s="33"/>
      <c r="C7" s="33"/>
      <c r="D7" s="33"/>
      <c r="E7" s="33"/>
      <c r="F7" s="33"/>
      <c r="G7" s="33"/>
    </row>
    <row r="8" spans="2:7" x14ac:dyDescent="0.3">
      <c r="B8" s="33"/>
      <c r="C8" s="33"/>
      <c r="D8" s="33"/>
      <c r="E8" s="33"/>
      <c r="F8" s="33"/>
      <c r="G8" s="33"/>
    </row>
    <row r="9" spans="2:7" x14ac:dyDescent="0.3">
      <c r="B9" s="33"/>
      <c r="C9" s="33"/>
      <c r="D9" s="33"/>
      <c r="E9" s="33"/>
      <c r="F9" s="33"/>
      <c r="G9" s="33"/>
    </row>
    <row r="10" spans="2:7" x14ac:dyDescent="0.3">
      <c r="B10" s="33"/>
      <c r="C10" s="33"/>
      <c r="D10" s="33"/>
      <c r="E10" s="33"/>
      <c r="F10" s="33"/>
      <c r="G10" s="33"/>
    </row>
    <row r="11" spans="2:7" x14ac:dyDescent="0.3">
      <c r="B11" s="33"/>
      <c r="C11" s="33"/>
      <c r="D11" s="33"/>
      <c r="E11" s="33"/>
      <c r="F11" s="33"/>
      <c r="G11" s="33"/>
    </row>
    <row r="13" spans="2:7" ht="14.4" customHeight="1" x14ac:dyDescent="0.3">
      <c r="B13" s="34" t="s">
        <v>66</v>
      </c>
      <c r="C13" s="34"/>
      <c r="D13" s="34"/>
      <c r="E13" s="34"/>
      <c r="F13" s="34"/>
      <c r="G13" s="34"/>
    </row>
    <row r="14" spans="2:7" x14ac:dyDescent="0.3">
      <c r="B14" s="34"/>
      <c r="C14" s="34"/>
      <c r="D14" s="34"/>
      <c r="E14" s="34"/>
      <c r="F14" s="34"/>
      <c r="G14" s="34"/>
    </row>
    <row r="15" spans="2:7" x14ac:dyDescent="0.3">
      <c r="B15" s="34"/>
      <c r="C15" s="34"/>
      <c r="D15" s="34"/>
      <c r="E15" s="34"/>
      <c r="F15" s="34"/>
      <c r="G15" s="34"/>
    </row>
    <row r="16" spans="2:7" x14ac:dyDescent="0.3">
      <c r="B16" s="34"/>
      <c r="C16" s="34"/>
      <c r="D16" s="34"/>
      <c r="E16" s="34"/>
      <c r="F16" s="34"/>
      <c r="G16" s="34"/>
    </row>
    <row r="17" spans="2:7" x14ac:dyDescent="0.3">
      <c r="B17" s="34"/>
      <c r="C17" s="34"/>
      <c r="D17" s="34"/>
      <c r="E17" s="34"/>
      <c r="F17" s="34"/>
      <c r="G17" s="34"/>
    </row>
    <row r="18" spans="2:7" x14ac:dyDescent="0.3">
      <c r="B18" s="34"/>
      <c r="C18" s="34"/>
      <c r="D18" s="34"/>
      <c r="E18" s="34"/>
      <c r="F18" s="34"/>
      <c r="G18" s="34"/>
    </row>
    <row r="19" spans="2:7" x14ac:dyDescent="0.3">
      <c r="B19" s="34"/>
      <c r="C19" s="34"/>
      <c r="D19" s="34"/>
      <c r="E19" s="34"/>
      <c r="F19" s="34"/>
      <c r="G19" s="34"/>
    </row>
    <row r="20" spans="2:7" x14ac:dyDescent="0.3">
      <c r="B20" s="34"/>
      <c r="C20" s="34"/>
      <c r="D20" s="34"/>
      <c r="E20" s="34"/>
      <c r="F20" s="34"/>
      <c r="G20" s="34"/>
    </row>
    <row r="21" spans="2:7" x14ac:dyDescent="0.3">
      <c r="B21" s="35" t="s">
        <v>67</v>
      </c>
      <c r="C21" s="35"/>
      <c r="D21" s="35"/>
      <c r="E21" s="35"/>
      <c r="F21" s="35"/>
      <c r="G21" s="35"/>
    </row>
  </sheetData>
  <mergeCells count="3">
    <mergeCell ref="B2:G11"/>
    <mergeCell ref="B13:G20"/>
    <mergeCell ref="B21:G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0C06D-F5A7-4E04-820D-F9BD84A2C39B}">
  <dimension ref="B2:V24"/>
  <sheetViews>
    <sheetView zoomScale="85" zoomScaleNormal="85" workbookViewId="0"/>
  </sheetViews>
  <sheetFormatPr baseColWidth="10" defaultRowHeight="14.4" x14ac:dyDescent="0.3"/>
  <cols>
    <col min="2" max="2" width="24.33203125" bestFit="1" customWidth="1"/>
    <col min="13" max="13" width="25.44140625" bestFit="1" customWidth="1"/>
    <col min="15" max="15" width="29.77734375" bestFit="1" customWidth="1"/>
    <col min="17" max="17" width="26.77734375" bestFit="1" customWidth="1"/>
    <col min="19" max="19" width="28" bestFit="1" customWidth="1"/>
    <col min="21" max="21" width="28.88671875" bestFit="1" customWidth="1"/>
  </cols>
  <sheetData>
    <row r="2" spans="2:22" x14ac:dyDescent="0.3">
      <c r="B2" s="34" t="s">
        <v>68</v>
      </c>
      <c r="C2" s="34"/>
      <c r="D2" s="34"/>
      <c r="E2" s="34"/>
      <c r="F2" s="34"/>
      <c r="G2" s="34"/>
      <c r="H2" s="34"/>
      <c r="I2" s="34"/>
      <c r="J2" s="34"/>
      <c r="K2" s="34"/>
    </row>
    <row r="3" spans="2:22" x14ac:dyDescent="0.3">
      <c r="B3" s="34"/>
      <c r="C3" s="34"/>
      <c r="D3" s="34"/>
      <c r="E3" s="34"/>
      <c r="F3" s="34"/>
      <c r="G3" s="34"/>
      <c r="H3" s="34"/>
      <c r="I3" s="34"/>
      <c r="J3" s="34"/>
      <c r="K3" s="34"/>
    </row>
    <row r="5" spans="2:22" ht="15.6" x14ac:dyDescent="0.3">
      <c r="B5" s="37" t="s">
        <v>40</v>
      </c>
      <c r="C5" s="38"/>
      <c r="D5" s="38"/>
      <c r="E5" s="38"/>
      <c r="F5" s="38"/>
      <c r="G5" s="38"/>
      <c r="H5" s="38"/>
      <c r="I5" s="38"/>
      <c r="J5" s="38"/>
      <c r="K5" s="39"/>
      <c r="M5" s="37" t="s">
        <v>51</v>
      </c>
      <c r="N5" s="38"/>
      <c r="O5" s="38"/>
      <c r="P5" s="38"/>
      <c r="Q5" s="38"/>
      <c r="R5" s="38"/>
      <c r="S5" s="38"/>
      <c r="T5" s="38"/>
      <c r="U5" s="38"/>
      <c r="V5" s="39"/>
    </row>
    <row r="6" spans="2:22" x14ac:dyDescent="0.3">
      <c r="B6" s="1" t="s">
        <v>0</v>
      </c>
      <c r="C6" s="1" t="s">
        <v>1</v>
      </c>
      <c r="D6" s="1" t="s">
        <v>41</v>
      </c>
      <c r="E6" s="1" t="s">
        <v>2</v>
      </c>
      <c r="F6" s="1" t="s">
        <v>42</v>
      </c>
      <c r="G6" s="1" t="s">
        <v>2</v>
      </c>
      <c r="H6" s="1" t="s">
        <v>43</v>
      </c>
      <c r="I6" s="1" t="s">
        <v>2</v>
      </c>
      <c r="J6" s="1" t="s">
        <v>44</v>
      </c>
      <c r="K6" s="1" t="s">
        <v>2</v>
      </c>
      <c r="M6" s="1" t="s">
        <v>0</v>
      </c>
      <c r="N6" s="1" t="s">
        <v>1</v>
      </c>
      <c r="O6" s="1" t="s">
        <v>52</v>
      </c>
      <c r="P6" s="1" t="s">
        <v>2</v>
      </c>
      <c r="Q6" s="1" t="s">
        <v>53</v>
      </c>
      <c r="R6" s="1" t="s">
        <v>2</v>
      </c>
      <c r="S6" s="1" t="s">
        <v>54</v>
      </c>
      <c r="T6" s="1" t="s">
        <v>2</v>
      </c>
      <c r="U6" s="1" t="s">
        <v>55</v>
      </c>
      <c r="V6" s="1" t="s">
        <v>2</v>
      </c>
    </row>
    <row r="7" spans="2:22" x14ac:dyDescent="0.3">
      <c r="B7" s="1" t="s">
        <v>3</v>
      </c>
      <c r="C7" s="2">
        <v>0.25</v>
      </c>
      <c r="D7" s="1" t="s">
        <v>28</v>
      </c>
      <c r="E7" s="1">
        <f>IF(D7="Disponible",3,IF(D7="No Disponible",1,IF(D7="Escasa Disponibilidad",2,0)))</f>
        <v>3</v>
      </c>
      <c r="F7" s="1" t="s">
        <v>28</v>
      </c>
      <c r="G7" s="1">
        <f>IF(F7="Disponible",3,IF(F7="No Disponible",1,IF(F7="Escasa Disponibilidad",2,0)))</f>
        <v>3</v>
      </c>
      <c r="H7" s="1" t="s">
        <v>28</v>
      </c>
      <c r="I7" s="1">
        <f>IF(H7="Disponible",3,IF(H7="No Disponible",1,IF(H7="Escasa Disponibilidad",2,0)))</f>
        <v>3</v>
      </c>
      <c r="J7" s="1" t="s">
        <v>28</v>
      </c>
      <c r="K7" s="1">
        <f>IF(J7="Disponible",3,IF(J7="No Disponible",1,IF(J7="Escasa Disponibilidad",2,0)))</f>
        <v>3</v>
      </c>
      <c r="M7" s="1" t="s">
        <v>3</v>
      </c>
      <c r="N7" s="2">
        <v>0.25</v>
      </c>
      <c r="O7" s="1" t="s">
        <v>28</v>
      </c>
      <c r="P7" s="1">
        <f>IF(O7="Disponible",3,IF(O7="No Disponible",1,IF(O7="Escasa Disponibilidad",2,0)))</f>
        <v>3</v>
      </c>
      <c r="Q7" s="1" t="s">
        <v>28</v>
      </c>
      <c r="R7" s="1">
        <f>IF(Q7="Disponible",3,IF(Q7="No Disponible",1,IF(Q7="Escasa Disponibilidad",2,0)))</f>
        <v>3</v>
      </c>
      <c r="S7" s="1" t="s">
        <v>28</v>
      </c>
      <c r="T7" s="1">
        <f>IF(S7="Disponible",3,IF(S7="No Disponible",1,IF(S7="Escasa Disponibilidad",2,0)))</f>
        <v>3</v>
      </c>
      <c r="U7" s="1" t="s">
        <v>28</v>
      </c>
      <c r="V7" s="1">
        <f>IF(U7="Disponible",3,IF(U7="No Disponible",1,IF(U7="Escasa Disponibilidad",2,0)))</f>
        <v>3</v>
      </c>
    </row>
    <row r="8" spans="2:22" x14ac:dyDescent="0.3">
      <c r="B8" s="1" t="s">
        <v>45</v>
      </c>
      <c r="C8" s="2">
        <v>0.2</v>
      </c>
      <c r="D8" s="1" t="s">
        <v>34</v>
      </c>
      <c r="E8" s="1">
        <f>IF(D8="Simple",3,IF(D8="Moderado",2,IF(D8="Complejo",1,0)))</f>
        <v>2</v>
      </c>
      <c r="F8" s="1" t="s">
        <v>34</v>
      </c>
      <c r="G8" s="1">
        <f>IF(F8="Simple",3,IF(F8="Moderado",2,IF(F8="Complejo",1,0)))</f>
        <v>2</v>
      </c>
      <c r="H8" s="1" t="s">
        <v>30</v>
      </c>
      <c r="I8" s="1">
        <f>IF(H8="Simple",3,IF(H8="Moderado",2,IF(H8="Complejo",1,0)))</f>
        <v>3</v>
      </c>
      <c r="J8" s="1" t="s">
        <v>30</v>
      </c>
      <c r="K8" s="1">
        <f>IF(J8="Simple",3,IF(J8="Moderado",2,IF(J8="Complejo",1,0)))</f>
        <v>3</v>
      </c>
      <c r="M8" s="1" t="s">
        <v>45</v>
      </c>
      <c r="N8" s="2">
        <v>0.2</v>
      </c>
      <c r="O8" s="1" t="s">
        <v>34</v>
      </c>
      <c r="P8" s="1">
        <f>IF(O8="Simple",3,IF(O8="Moderado",2,IF(O8="Complejo",1,0)))</f>
        <v>2</v>
      </c>
      <c r="Q8" s="1" t="s">
        <v>34</v>
      </c>
      <c r="R8" s="1">
        <f>IF(Q8="Simple",3,IF(Q8="Moderado",2,IF(Q8="Complejo",1,0)))</f>
        <v>2</v>
      </c>
      <c r="S8" s="1" t="s">
        <v>30</v>
      </c>
      <c r="T8" s="1">
        <f>IF(S8="Simple",3,IF(S8="Moderado",2,IF(S8="Complejo",1,0)))</f>
        <v>3</v>
      </c>
      <c r="U8" s="1" t="s">
        <v>30</v>
      </c>
      <c r="V8" s="1">
        <f>IF(U8="Simple",3,IF(U8="Moderado",2,IF(U8="Complejo",1,0)))</f>
        <v>3</v>
      </c>
    </row>
    <row r="9" spans="2:22" x14ac:dyDescent="0.3">
      <c r="B9" s="1" t="s">
        <v>5</v>
      </c>
      <c r="C9" s="2">
        <v>0.05</v>
      </c>
      <c r="D9" s="1" t="s">
        <v>35</v>
      </c>
      <c r="E9" s="1">
        <f>IF(D9="Avanzado",3,IF(D9="Intermedio",2,IF(D9="Básico",1,0)))</f>
        <v>1</v>
      </c>
      <c r="F9" s="1" t="s">
        <v>35</v>
      </c>
      <c r="G9" s="1">
        <f>IF(D9="Avanzado",3,IF(D9="Intermedio",2,IF(D9="Básico",1,0)))</f>
        <v>1</v>
      </c>
      <c r="H9" s="1" t="s">
        <v>35</v>
      </c>
      <c r="I9" s="1">
        <f>IF(D9="Avanzado",3,IF(D9="Intermedio",2,IF(D9="Básico",1,0)))</f>
        <v>1</v>
      </c>
      <c r="J9" s="1" t="s">
        <v>35</v>
      </c>
      <c r="K9" s="1">
        <f>IF(D9="Avanzado",3,IF(D9="Intermedio",2,IF(D9="Básico",1,0)))</f>
        <v>1</v>
      </c>
      <c r="M9" s="1" t="s">
        <v>5</v>
      </c>
      <c r="N9" s="2">
        <v>0.05</v>
      </c>
      <c r="O9" s="1" t="s">
        <v>35</v>
      </c>
      <c r="P9" s="1">
        <f>IF(O9="Avanzado",3,IF(O9="Intermedio",2,IF(O9="Básico",1,0)))</f>
        <v>1</v>
      </c>
      <c r="Q9" s="1" t="s">
        <v>35</v>
      </c>
      <c r="R9" s="1">
        <f>IF(O9="Avanzado",3,IF(O9="Intermedio",2,IF(O9="Básico",1,0)))</f>
        <v>1</v>
      </c>
      <c r="S9" s="1" t="s">
        <v>35</v>
      </c>
      <c r="T9" s="1">
        <f>IF(O9="Avanzado",3,IF(O9="Intermedio",2,IF(O9="Básico",1,0)))</f>
        <v>1</v>
      </c>
      <c r="U9" s="1" t="s">
        <v>35</v>
      </c>
      <c r="V9" s="1">
        <f>IF(O9="Avanzado",3,IF(O9="Intermedio",2,IF(O9="Básico",1,0)))</f>
        <v>1</v>
      </c>
    </row>
    <row r="10" spans="2:22" x14ac:dyDescent="0.3">
      <c r="B10" s="1" t="s">
        <v>1</v>
      </c>
      <c r="C10" s="2">
        <v>0.2</v>
      </c>
      <c r="D10">
        <v>2</v>
      </c>
      <c r="E10" s="1">
        <f>IF(D10&gt;=21,1,IF(D10&gt;=10,2,IF(D10&lt;10,3,0)))</f>
        <v>3</v>
      </c>
      <c r="F10" s="1">
        <v>2</v>
      </c>
      <c r="G10" s="1">
        <f>IF(F10&gt;=21,1,IF(F10&gt;=10,2,IF(F10&lt;10,3,0)))</f>
        <v>3</v>
      </c>
      <c r="H10" s="1">
        <f>100/5</f>
        <v>20</v>
      </c>
      <c r="I10" s="1">
        <f>IF(H10&gt;=21,1,IF(H10&gt;=10,2,IF(H10&lt;10,3,0)))</f>
        <v>2</v>
      </c>
      <c r="J10" s="1">
        <v>10</v>
      </c>
      <c r="K10" s="1">
        <f>IF(J10&gt;=21,1,IF(J10&gt;=10,2,IF(J10&lt;10,3,0)))</f>
        <v>2</v>
      </c>
      <c r="M10" s="1" t="s">
        <v>1</v>
      </c>
      <c r="N10" s="2">
        <v>0.2</v>
      </c>
      <c r="O10">
        <v>40</v>
      </c>
      <c r="P10" s="1">
        <f>IF(O10&gt;=11,1,IF(O10&gt;=6,2,IF(O10&lt;5,3,0)))</f>
        <v>1</v>
      </c>
      <c r="Q10" s="1">
        <v>10</v>
      </c>
      <c r="R10" s="1">
        <f>IF(Q10&gt;=11,1,IF(Q10&gt;=6,2,IF(Q10&lt;5,3,0)))</f>
        <v>2</v>
      </c>
      <c r="S10" s="1">
        <f>20/5</f>
        <v>4</v>
      </c>
      <c r="T10" s="1">
        <f>IF(S10&gt;=11,1,IF(S10&gt;=6,2,IF(S10&lt;5,3,0)))</f>
        <v>3</v>
      </c>
      <c r="U10" s="1">
        <v>10</v>
      </c>
      <c r="V10" s="1">
        <f>IF(U10&gt;=11,1,IF(U10&gt;=6,2,IF(U10&lt;5,3,0)))</f>
        <v>2</v>
      </c>
    </row>
    <row r="11" spans="2:22" x14ac:dyDescent="0.3">
      <c r="B11" s="1" t="s">
        <v>6</v>
      </c>
      <c r="C11" s="2">
        <v>0.3</v>
      </c>
      <c r="D11" s="1">
        <v>5</v>
      </c>
      <c r="E11" s="1">
        <f>IF(D11&gt;=26,1,IF(D11&gt;=10,2,IF(D11&lt;10,3,0)))</f>
        <v>3</v>
      </c>
      <c r="F11" s="1">
        <v>9</v>
      </c>
      <c r="G11" s="1">
        <f>IF(F11&gt;=26,1,IF(F11&gt;=10,2,IF(F11&lt;10,3,0)))</f>
        <v>3</v>
      </c>
      <c r="H11" s="1">
        <v>39</v>
      </c>
      <c r="I11" s="1">
        <f>IF(H11&gt;=26,1,IF(H11&gt;=10,2,IF(H11&lt;10,3,0)))</f>
        <v>1</v>
      </c>
      <c r="J11" s="1">
        <v>27</v>
      </c>
      <c r="K11" s="1">
        <f>IF(J11&gt;=26,1,IF(J11&gt;=10,2,IF(J11&lt;10,3,0)))</f>
        <v>1</v>
      </c>
      <c r="M11" s="1" t="s">
        <v>6</v>
      </c>
      <c r="N11" s="2">
        <v>0.3</v>
      </c>
      <c r="O11" s="1">
        <v>10</v>
      </c>
      <c r="P11" s="1">
        <f>IF(O11&gt;=16,1,IF(O11&gt;=10,2,IF(O11&lt;10,3,0)))</f>
        <v>2</v>
      </c>
      <c r="Q11" s="1">
        <v>13</v>
      </c>
      <c r="R11" s="1">
        <f>IF(Q11&gt;=16,1,IF(Q11&gt;=10,2,IF(Q11&lt;10,3,0)))</f>
        <v>2</v>
      </c>
      <c r="S11" s="1">
        <v>9</v>
      </c>
      <c r="T11" s="1">
        <f>IF(S11&gt;=16,1,IF(S11&gt;=10,2,IF(S11&lt;10,3,0)))</f>
        <v>3</v>
      </c>
      <c r="U11" s="1">
        <v>19.75</v>
      </c>
      <c r="V11" s="1">
        <f>IF(U11&gt;=16,1,IF(U11&gt;=10,2,IF(U11&lt;10,3,0)))</f>
        <v>1</v>
      </c>
    </row>
    <row r="12" spans="2:22" x14ac:dyDescent="0.3">
      <c r="C12" s="6">
        <f>SUM(C7:C11)</f>
        <v>1</v>
      </c>
      <c r="N12" s="6">
        <f>SUM(N7:N11)</f>
        <v>1</v>
      </c>
    </row>
    <row r="14" spans="2:22" x14ac:dyDescent="0.3">
      <c r="B14" s="1" t="s">
        <v>9</v>
      </c>
      <c r="C14" s="1"/>
      <c r="D14" s="1"/>
      <c r="E14" s="1">
        <f>AVERAGE(E7:E11)</f>
        <v>2.4</v>
      </c>
      <c r="F14" s="1"/>
      <c r="G14" s="1">
        <f>AVERAGE(G7:G11)</f>
        <v>2.4</v>
      </c>
      <c r="H14" s="1"/>
      <c r="I14" s="1">
        <f>AVERAGE(I7:I11)</f>
        <v>2</v>
      </c>
      <c r="J14" s="1"/>
      <c r="K14" s="1">
        <f>AVERAGE(K7:K11)</f>
        <v>2</v>
      </c>
      <c r="M14" s="1" t="s">
        <v>9</v>
      </c>
      <c r="N14" s="1"/>
      <c r="O14" s="1"/>
      <c r="P14" s="1">
        <f>AVERAGE(P7:P11)</f>
        <v>1.8</v>
      </c>
      <c r="Q14" s="1"/>
      <c r="R14" s="1">
        <f>AVERAGE(R7:R11)</f>
        <v>2</v>
      </c>
      <c r="S14" s="1"/>
      <c r="T14" s="1">
        <f>AVERAGE(T7:T11)</f>
        <v>2.6</v>
      </c>
      <c r="U14" s="1"/>
      <c r="V14" s="1">
        <f>AVERAGE(V7:V11)</f>
        <v>2</v>
      </c>
    </row>
    <row r="15" spans="2:22" x14ac:dyDescent="0.3">
      <c r="B15" s="1" t="s">
        <v>10</v>
      </c>
      <c r="C15" s="1"/>
      <c r="D15" s="1"/>
      <c r="E15" s="15">
        <f>AVERAGE(E7*$C$7,E8*$C$8,E9*$C$9,E10*$C$10,$C$11*E11)</f>
        <v>0.54</v>
      </c>
      <c r="F15" s="1"/>
      <c r="G15" s="9">
        <f>AVERAGE(G7*$C$7,G8*$C$8,G9*$C$9,G10*$C$10,$C$11*G11)</f>
        <v>0.54</v>
      </c>
      <c r="H15" s="1"/>
      <c r="I15" s="1">
        <f>AVERAGE(I7*$C$7,I8*$C$8,I9*$C$9,I10*$C$10,$C$11*I11)</f>
        <v>0.42000000000000004</v>
      </c>
      <c r="J15" s="1"/>
      <c r="K15" s="1">
        <f>AVERAGE(K7*$C$7,K8*$C$8,K9*$C$9,K10*$C$10,$C$11*K11)</f>
        <v>0.42000000000000004</v>
      </c>
      <c r="M15" s="1" t="s">
        <v>10</v>
      </c>
      <c r="N15" s="1"/>
      <c r="O15" s="1"/>
      <c r="P15" s="1">
        <f>AVERAGE(P7*$C$7,P8*$C$8,P9*$C$9,P10*$C$10,$C$11*P11)</f>
        <v>0.4</v>
      </c>
      <c r="Q15" s="1"/>
      <c r="R15" s="1">
        <f>AVERAGE(R7*$C$7,R8*$C$8,R9*$C$9,R10*$C$10,$C$11*R11)</f>
        <v>0.44000000000000006</v>
      </c>
      <c r="S15" s="1"/>
      <c r="T15" s="9">
        <f>AVERAGE(T7*$C$7,T8*$C$8,T9*$C$9,T10*$C$10,$C$11*T11)</f>
        <v>0.57999999999999996</v>
      </c>
      <c r="U15" s="1"/>
      <c r="V15" s="1">
        <f>AVERAGE(V7*$C$7,V8*$C$8,V9*$C$9,V10*$C$10,$C$11*V11)</f>
        <v>0.42000000000000004</v>
      </c>
    </row>
    <row r="18" spans="2:20" ht="15.6" x14ac:dyDescent="0.3">
      <c r="B18" s="23" t="s">
        <v>39</v>
      </c>
      <c r="C18" s="23"/>
      <c r="D18" s="23"/>
      <c r="E18" s="23"/>
      <c r="F18" s="23"/>
      <c r="G18" s="23"/>
      <c r="H18" s="23"/>
      <c r="I18" s="23"/>
      <c r="M18" s="23" t="s">
        <v>39</v>
      </c>
      <c r="N18" s="23"/>
      <c r="O18" s="23"/>
      <c r="P18" s="23"/>
      <c r="Q18" s="23"/>
      <c r="R18" s="23"/>
      <c r="S18" s="23"/>
      <c r="T18" s="23"/>
    </row>
    <row r="19" spans="2:20" ht="30" customHeight="1" x14ac:dyDescent="0.3">
      <c r="B19" s="19" t="s">
        <v>3</v>
      </c>
      <c r="C19" s="36" t="s">
        <v>11</v>
      </c>
      <c r="D19" s="36"/>
      <c r="E19" s="36"/>
      <c r="F19" s="30" t="s">
        <v>27</v>
      </c>
      <c r="G19" s="30"/>
      <c r="H19" s="30"/>
      <c r="I19" s="18" t="s">
        <v>13</v>
      </c>
      <c r="M19" s="19" t="s">
        <v>3</v>
      </c>
      <c r="N19" s="36" t="s">
        <v>11</v>
      </c>
      <c r="O19" s="36"/>
      <c r="P19" s="36"/>
      <c r="Q19" s="30" t="s">
        <v>27</v>
      </c>
      <c r="R19" s="30"/>
      <c r="S19" s="30"/>
      <c r="T19" s="18" t="s">
        <v>13</v>
      </c>
    </row>
    <row r="20" spans="2:20" ht="30" customHeight="1" x14ac:dyDescent="0.3">
      <c r="B20" s="19" t="s">
        <v>45</v>
      </c>
      <c r="C20" s="31" t="s">
        <v>46</v>
      </c>
      <c r="D20" s="31"/>
      <c r="E20" s="31"/>
      <c r="F20" s="31" t="s">
        <v>31</v>
      </c>
      <c r="G20" s="31"/>
      <c r="H20" s="31"/>
      <c r="I20" s="18" t="s">
        <v>13</v>
      </c>
      <c r="M20" s="19" t="s">
        <v>45</v>
      </c>
      <c r="N20" s="31" t="s">
        <v>46</v>
      </c>
      <c r="O20" s="31"/>
      <c r="P20" s="31"/>
      <c r="Q20" s="31" t="s">
        <v>31</v>
      </c>
      <c r="R20" s="31"/>
      <c r="S20" s="31"/>
      <c r="T20" s="18" t="s">
        <v>13</v>
      </c>
    </row>
    <row r="21" spans="2:20" ht="30" customHeight="1" x14ac:dyDescent="0.3">
      <c r="B21" s="19" t="s">
        <v>5</v>
      </c>
      <c r="C21" s="31" t="s">
        <v>14</v>
      </c>
      <c r="D21" s="31"/>
      <c r="E21" s="31"/>
      <c r="F21" s="31" t="s">
        <v>15</v>
      </c>
      <c r="G21" s="31"/>
      <c r="H21" s="31"/>
      <c r="I21" s="18" t="s">
        <v>13</v>
      </c>
      <c r="M21" s="19" t="s">
        <v>5</v>
      </c>
      <c r="N21" s="31" t="s">
        <v>14</v>
      </c>
      <c r="O21" s="31"/>
      <c r="P21" s="31"/>
      <c r="Q21" s="31" t="s">
        <v>15</v>
      </c>
      <c r="R21" s="31"/>
      <c r="S21" s="31"/>
      <c r="T21" s="18" t="s">
        <v>13</v>
      </c>
    </row>
    <row r="22" spans="2:20" ht="30" customHeight="1" x14ac:dyDescent="0.3">
      <c r="B22" s="19" t="s">
        <v>1</v>
      </c>
      <c r="C22" s="40" t="s">
        <v>47</v>
      </c>
      <c r="D22" s="41"/>
      <c r="E22" s="42"/>
      <c r="F22" s="27" t="s">
        <v>49</v>
      </c>
      <c r="G22" s="28"/>
      <c r="H22" s="29"/>
      <c r="I22" s="18" t="s">
        <v>13</v>
      </c>
      <c r="M22" s="19" t="s">
        <v>1</v>
      </c>
      <c r="N22" s="40" t="s">
        <v>47</v>
      </c>
      <c r="O22" s="41"/>
      <c r="P22" s="42"/>
      <c r="Q22" s="27" t="s">
        <v>56</v>
      </c>
      <c r="R22" s="28"/>
      <c r="S22" s="29"/>
      <c r="T22" s="18" t="s">
        <v>13</v>
      </c>
    </row>
    <row r="23" spans="2:20" ht="30" customHeight="1" x14ac:dyDescent="0.3">
      <c r="B23" s="19" t="s">
        <v>6</v>
      </c>
      <c r="C23" s="36" t="s">
        <v>18</v>
      </c>
      <c r="D23" s="36"/>
      <c r="E23" s="36"/>
      <c r="F23" s="30" t="s">
        <v>50</v>
      </c>
      <c r="G23" s="30"/>
      <c r="H23" s="30"/>
      <c r="I23" s="18" t="s">
        <v>13</v>
      </c>
      <c r="M23" s="19" t="s">
        <v>6</v>
      </c>
      <c r="N23" s="36" t="s">
        <v>18</v>
      </c>
      <c r="O23" s="36"/>
      <c r="P23" s="36"/>
      <c r="Q23" s="30" t="s">
        <v>57</v>
      </c>
      <c r="R23" s="30"/>
      <c r="S23" s="30"/>
      <c r="T23" s="18" t="s">
        <v>13</v>
      </c>
    </row>
    <row r="24" spans="2:20" ht="15" customHeight="1" x14ac:dyDescent="0.3">
      <c r="B24" s="4"/>
      <c r="C24" s="11"/>
      <c r="D24" s="11"/>
      <c r="E24" s="11"/>
      <c r="F24" s="12"/>
      <c r="G24" s="12"/>
      <c r="H24" s="12"/>
      <c r="I24" s="10"/>
    </row>
  </sheetData>
  <mergeCells count="25">
    <mergeCell ref="C22:E22"/>
    <mergeCell ref="F22:H22"/>
    <mergeCell ref="C21:E21"/>
    <mergeCell ref="F21:H21"/>
    <mergeCell ref="B2:K3"/>
    <mergeCell ref="B5:K5"/>
    <mergeCell ref="B18:I18"/>
    <mergeCell ref="C19:E19"/>
    <mergeCell ref="F19:H19"/>
    <mergeCell ref="C23:E23"/>
    <mergeCell ref="F23:H23"/>
    <mergeCell ref="M5:V5"/>
    <mergeCell ref="M18:T18"/>
    <mergeCell ref="N19:P19"/>
    <mergeCell ref="Q19:S19"/>
    <mergeCell ref="N20:P20"/>
    <mergeCell ref="Q20:S20"/>
    <mergeCell ref="N21:P21"/>
    <mergeCell ref="Q21:S21"/>
    <mergeCell ref="N22:P22"/>
    <mergeCell ref="Q22:S22"/>
    <mergeCell ref="N23:P23"/>
    <mergeCell ref="Q23:S23"/>
    <mergeCell ref="C20:E20"/>
    <mergeCell ref="F20:H2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595B4-C15A-4D28-ADB9-82476A0E29B6}">
  <dimension ref="B2:W26"/>
  <sheetViews>
    <sheetView zoomScaleNormal="100" workbookViewId="0"/>
  </sheetViews>
  <sheetFormatPr baseColWidth="10" defaultRowHeight="14.4" x14ac:dyDescent="0.3"/>
  <cols>
    <col min="2" max="2" width="25.44140625" bestFit="1" customWidth="1"/>
    <col min="8" max="8" width="13.6640625" bestFit="1" customWidth="1"/>
  </cols>
  <sheetData>
    <row r="2" spans="2:23" ht="15.6" x14ac:dyDescent="0.3">
      <c r="B2" s="37" t="s">
        <v>80</v>
      </c>
      <c r="C2" s="38"/>
      <c r="D2" s="38"/>
      <c r="E2" s="38"/>
      <c r="F2" s="38"/>
      <c r="G2" s="38"/>
      <c r="H2" s="38"/>
      <c r="I2" s="38"/>
    </row>
    <row r="3" spans="2:23" x14ac:dyDescent="0.3">
      <c r="B3" s="1" t="s">
        <v>0</v>
      </c>
      <c r="C3" s="1" t="s">
        <v>1</v>
      </c>
      <c r="D3" s="1" t="s">
        <v>59</v>
      </c>
      <c r="E3" s="1" t="s">
        <v>2</v>
      </c>
      <c r="F3" s="1" t="s">
        <v>60</v>
      </c>
      <c r="G3" s="1" t="s">
        <v>2</v>
      </c>
      <c r="H3" s="1" t="s">
        <v>61</v>
      </c>
      <c r="I3" s="1" t="s">
        <v>2</v>
      </c>
    </row>
    <row r="4" spans="2:23" x14ac:dyDescent="0.3">
      <c r="B4" s="1" t="s">
        <v>3</v>
      </c>
      <c r="C4" s="2">
        <v>0.25</v>
      </c>
      <c r="D4" s="1" t="s">
        <v>28</v>
      </c>
      <c r="E4" s="1">
        <f>IF(D4="Disponible",3,IF(D4="No Disponible",1,IF(D4="Escasa Disponibilidad",2,0)))</f>
        <v>3</v>
      </c>
      <c r="F4" s="1" t="s">
        <v>28</v>
      </c>
      <c r="G4" s="1">
        <f>IF(F4="Disponible",3,IF(F4="No Disponible",1,IF(F4="Escasa Disponibilidad",2,0)))</f>
        <v>3</v>
      </c>
      <c r="H4" s="1" t="s">
        <v>28</v>
      </c>
      <c r="I4" s="1">
        <f>IF(H4="Disponible",3,IF(H4="No Disponible",1,IF(H4="Escasa Disponibilidad",2,0)))</f>
        <v>3</v>
      </c>
      <c r="J4" s="13"/>
      <c r="K4" s="13"/>
      <c r="L4" s="13"/>
      <c r="M4" s="13"/>
      <c r="N4" s="14"/>
      <c r="O4" s="13"/>
      <c r="P4" s="13"/>
      <c r="Q4" s="13"/>
      <c r="R4" s="13"/>
      <c r="S4" s="13"/>
      <c r="T4" s="13"/>
      <c r="U4" s="13"/>
      <c r="V4" s="13"/>
      <c r="W4" s="13"/>
    </row>
    <row r="5" spans="2:23" x14ac:dyDescent="0.3">
      <c r="B5" s="1" t="s">
        <v>45</v>
      </c>
      <c r="C5" s="2">
        <v>0.2</v>
      </c>
      <c r="D5" s="1" t="s">
        <v>30</v>
      </c>
      <c r="E5" s="1">
        <f>IF(D5="Simple",3,IF(D5="Moderado",2,IF(D5="Complejo",1,0)))</f>
        <v>3</v>
      </c>
      <c r="F5" s="1" t="s">
        <v>34</v>
      </c>
      <c r="G5" s="1">
        <f>IF(F5="Simple",3,IF(F5="Moderado",2,IF(F5="Complejo",1,0)))</f>
        <v>2</v>
      </c>
      <c r="H5" s="1" t="s">
        <v>33</v>
      </c>
      <c r="I5" s="1">
        <f>IF(H5="Simple",3,IF(H5="Moderado",2,IF(H5="Complejo",1,0)))</f>
        <v>1</v>
      </c>
      <c r="J5" s="13"/>
      <c r="K5" s="13"/>
      <c r="L5" s="13"/>
      <c r="M5" s="13"/>
      <c r="N5" s="14"/>
      <c r="O5" s="13"/>
      <c r="P5" s="13"/>
      <c r="Q5" s="13"/>
      <c r="R5" s="13"/>
      <c r="S5" s="13"/>
      <c r="T5" s="13"/>
      <c r="U5" s="13"/>
      <c r="V5" s="13"/>
      <c r="W5" s="13"/>
    </row>
    <row r="6" spans="2:23" x14ac:dyDescent="0.3">
      <c r="B6" s="1" t="s">
        <v>5</v>
      </c>
      <c r="C6" s="2">
        <v>0.05</v>
      </c>
      <c r="D6" s="1" t="s">
        <v>36</v>
      </c>
      <c r="E6" s="1">
        <f>IF(D6="Avanzado",3,IF(D6="Intermedio",2,IF(D6="Básico",1,0)))</f>
        <v>3</v>
      </c>
      <c r="F6" s="1" t="s">
        <v>37</v>
      </c>
      <c r="G6" s="1">
        <f>IF(F6="Avanzado",3,IF(F6="Intermedio",2,IF(F6="Básico",1,0)))</f>
        <v>2</v>
      </c>
      <c r="H6" s="1" t="s">
        <v>35</v>
      </c>
      <c r="I6" s="1">
        <f>IF(H6="Avanzado",3,IF(H6="Intermedio",2,IF(H6="Básico",1,0)))</f>
        <v>1</v>
      </c>
      <c r="J6" s="13"/>
      <c r="K6" s="13"/>
      <c r="L6" s="13"/>
      <c r="M6" s="13"/>
      <c r="N6" s="14"/>
      <c r="O6" s="13"/>
      <c r="P6" s="13"/>
      <c r="Q6" s="13"/>
      <c r="R6" s="13"/>
      <c r="S6" s="13"/>
      <c r="T6" s="13"/>
      <c r="U6" s="13"/>
      <c r="V6" s="13"/>
      <c r="W6" s="13"/>
    </row>
    <row r="7" spans="2:23" x14ac:dyDescent="0.3">
      <c r="B7" s="1" t="s">
        <v>1</v>
      </c>
      <c r="C7" s="2">
        <v>0.2</v>
      </c>
      <c r="D7">
        <v>4</v>
      </c>
      <c r="E7" s="1">
        <f>IF(D7&gt;=21,1,IF(D7&gt;=10,2,IF(D7&lt;10,3,0)))</f>
        <v>3</v>
      </c>
      <c r="F7" s="1">
        <v>3.2</v>
      </c>
      <c r="G7" s="1">
        <f>IF(F7&gt;=21,1,IF(F7&gt;=10,2,IF(F7&lt;10,3,0)))</f>
        <v>3</v>
      </c>
      <c r="H7" s="1">
        <v>5</v>
      </c>
      <c r="I7" s="1">
        <f>IF(H7&gt;=21,1,IF(H7&gt;=10,2,IF(H7&lt;10,3,0)))</f>
        <v>3</v>
      </c>
      <c r="J7" s="13"/>
      <c r="K7" s="13"/>
      <c r="L7" s="13"/>
      <c r="M7" s="13"/>
      <c r="N7" s="14"/>
      <c r="O7" s="13"/>
      <c r="P7" s="13"/>
      <c r="Q7" s="13"/>
      <c r="R7" s="13"/>
      <c r="S7" s="13"/>
      <c r="T7" s="13"/>
      <c r="U7" s="13"/>
      <c r="V7" s="13"/>
      <c r="W7" s="13"/>
    </row>
    <row r="8" spans="2:23" x14ac:dyDescent="0.3">
      <c r="B8" s="1" t="s">
        <v>6</v>
      </c>
      <c r="C8" s="2">
        <v>0.3</v>
      </c>
      <c r="D8" s="1">
        <v>39</v>
      </c>
      <c r="E8" s="1">
        <f>IF(D8&gt;=51,1,IF(D8&gt;=26,2,IF(D8&lt;25,3,0)))</f>
        <v>2</v>
      </c>
      <c r="F8" s="1">
        <v>70</v>
      </c>
      <c r="G8" s="1">
        <f>IF(F8&gt;=51,1,IF(F8&gt;=26,2,IF(F8&lt;25,3,0)))</f>
        <v>1</v>
      </c>
      <c r="H8" s="1">
        <f>40+11</f>
        <v>51</v>
      </c>
      <c r="I8" s="1">
        <f>IF(H8&gt;=51,1,IF(H8&gt;=26,2,IF(H8&lt;25,3,0)))</f>
        <v>1</v>
      </c>
      <c r="J8" s="13"/>
      <c r="K8" s="13"/>
      <c r="L8" s="13"/>
      <c r="M8" s="13"/>
      <c r="N8" s="14"/>
      <c r="O8" s="13"/>
      <c r="P8" s="13"/>
      <c r="Q8" s="13"/>
      <c r="R8" s="13"/>
      <c r="S8" s="13"/>
      <c r="T8" s="13"/>
      <c r="U8" s="13"/>
      <c r="V8" s="13"/>
      <c r="W8" s="13"/>
    </row>
    <row r="9" spans="2:23" x14ac:dyDescent="0.3">
      <c r="C9" s="6">
        <f>SUM(C4:C8)</f>
        <v>1</v>
      </c>
      <c r="J9" s="13"/>
      <c r="K9" s="13"/>
      <c r="L9" s="13"/>
      <c r="M9" s="13"/>
      <c r="N9" s="14"/>
      <c r="O9" s="13"/>
      <c r="P9" s="13"/>
      <c r="Q9" s="13"/>
      <c r="R9" s="13"/>
      <c r="S9" s="13"/>
      <c r="T9" s="13"/>
      <c r="U9" s="13"/>
      <c r="V9" s="13"/>
      <c r="W9" s="13"/>
    </row>
    <row r="10" spans="2:23" x14ac:dyDescent="0.3">
      <c r="J10" s="13"/>
      <c r="K10" s="13"/>
      <c r="L10" s="13"/>
      <c r="M10" s="13"/>
      <c r="N10" s="13"/>
      <c r="O10" s="13"/>
      <c r="P10" s="13"/>
      <c r="Q10" s="13"/>
      <c r="R10" s="13"/>
      <c r="S10" s="13"/>
      <c r="T10" s="13"/>
      <c r="U10" s="13"/>
      <c r="V10" s="13"/>
      <c r="W10" s="13"/>
    </row>
    <row r="11" spans="2:23" x14ac:dyDescent="0.3">
      <c r="B11" s="1" t="s">
        <v>9</v>
      </c>
      <c r="C11" s="1"/>
      <c r="D11" s="1"/>
      <c r="E11" s="1">
        <f>AVERAGE(E5:E8)</f>
        <v>2.75</v>
      </c>
      <c r="F11" s="1"/>
      <c r="G11" s="1">
        <f>AVERAGE(G5:G8)</f>
        <v>2</v>
      </c>
      <c r="H11" s="1"/>
      <c r="I11" s="1">
        <f>AVERAGE(I5:I8)</f>
        <v>1.5</v>
      </c>
      <c r="J11" s="13"/>
      <c r="K11" s="13"/>
      <c r="L11" s="13"/>
      <c r="M11" s="13"/>
      <c r="N11" s="13"/>
      <c r="O11" s="13"/>
      <c r="P11" s="13"/>
      <c r="Q11" s="13"/>
      <c r="R11" s="13"/>
      <c r="S11" s="13"/>
      <c r="T11" s="13"/>
      <c r="U11" s="13"/>
      <c r="V11" s="13"/>
      <c r="W11" s="13"/>
    </row>
    <row r="12" spans="2:23" x14ac:dyDescent="0.3">
      <c r="B12" s="1" t="s">
        <v>10</v>
      </c>
      <c r="C12" s="1"/>
      <c r="D12" s="1"/>
      <c r="E12" s="9">
        <f>AVERAGE(E5*$C$5,E6*$C$6,E7*$C$7,E8*$C$8)</f>
        <v>0.48750000000000004</v>
      </c>
      <c r="F12" s="1"/>
      <c r="G12" s="15">
        <f>AVERAGE(G5*$C$5,G6*$C$6,G7*$C$7,G8*$C$8)</f>
        <v>0.35000000000000003</v>
      </c>
      <c r="H12" s="1"/>
      <c r="I12" s="1">
        <f>AVERAGE(I5*$C$5,I6*$C$6,I7*$C$7,I8*$C$8)</f>
        <v>0.28750000000000003</v>
      </c>
      <c r="J12" s="13"/>
      <c r="K12" s="13"/>
      <c r="L12" s="13"/>
      <c r="M12" s="13"/>
      <c r="N12" s="13"/>
      <c r="O12" s="13"/>
      <c r="P12" s="13"/>
      <c r="Q12" s="13"/>
      <c r="R12" s="13"/>
      <c r="S12" s="13"/>
      <c r="T12" s="13"/>
      <c r="U12" s="13"/>
      <c r="V12" s="13"/>
      <c r="W12" s="13"/>
    </row>
    <row r="14" spans="2:23" ht="15.6" x14ac:dyDescent="0.3">
      <c r="B14" s="37" t="s">
        <v>39</v>
      </c>
      <c r="C14" s="38"/>
      <c r="D14" s="38"/>
      <c r="E14" s="38"/>
      <c r="F14" s="38"/>
      <c r="G14" s="38"/>
      <c r="H14" s="38"/>
      <c r="I14" s="38"/>
    </row>
    <row r="15" spans="2:23" ht="30.6" customHeight="1" x14ac:dyDescent="0.3">
      <c r="B15" s="19" t="s">
        <v>3</v>
      </c>
      <c r="C15" s="36" t="s">
        <v>11</v>
      </c>
      <c r="D15" s="36"/>
      <c r="E15" s="36"/>
      <c r="F15" s="30" t="s">
        <v>27</v>
      </c>
      <c r="G15" s="30"/>
      <c r="H15" s="30"/>
      <c r="I15" s="18" t="s">
        <v>13</v>
      </c>
    </row>
    <row r="16" spans="2:23" ht="30" customHeight="1" x14ac:dyDescent="0.3">
      <c r="B16" s="19" t="s">
        <v>45</v>
      </c>
      <c r="C16" s="31" t="s">
        <v>46</v>
      </c>
      <c r="D16" s="31"/>
      <c r="E16" s="31"/>
      <c r="F16" s="31" t="s">
        <v>31</v>
      </c>
      <c r="G16" s="31"/>
      <c r="H16" s="31"/>
      <c r="I16" s="18" t="s">
        <v>13</v>
      </c>
    </row>
    <row r="17" spans="2:9" x14ac:dyDescent="0.3">
      <c r="B17" s="19" t="s">
        <v>5</v>
      </c>
      <c r="C17" s="31" t="s">
        <v>14</v>
      </c>
      <c r="D17" s="31"/>
      <c r="E17" s="31"/>
      <c r="F17" s="31" t="s">
        <v>15</v>
      </c>
      <c r="G17" s="31"/>
      <c r="H17" s="31"/>
      <c r="I17" s="18" t="s">
        <v>13</v>
      </c>
    </row>
    <row r="18" spans="2:9" x14ac:dyDescent="0.3">
      <c r="B18" s="19" t="s">
        <v>1</v>
      </c>
      <c r="C18" s="40" t="s">
        <v>47</v>
      </c>
      <c r="D18" s="41"/>
      <c r="E18" s="42"/>
      <c r="F18" s="27" t="s">
        <v>56</v>
      </c>
      <c r="G18" s="28"/>
      <c r="H18" s="29"/>
      <c r="I18" s="18" t="s">
        <v>13</v>
      </c>
    </row>
    <row r="19" spans="2:9" x14ac:dyDescent="0.3">
      <c r="B19" s="19" t="s">
        <v>6</v>
      </c>
      <c r="C19" s="36" t="s">
        <v>18</v>
      </c>
      <c r="D19" s="36"/>
      <c r="E19" s="36"/>
      <c r="F19" s="30" t="s">
        <v>62</v>
      </c>
      <c r="G19" s="30"/>
      <c r="H19" s="30"/>
      <c r="I19" s="18" t="s">
        <v>13</v>
      </c>
    </row>
    <row r="23" spans="2:9" ht="14.4" customHeight="1" x14ac:dyDescent="0.3">
      <c r="B23" s="33" t="s">
        <v>69</v>
      </c>
      <c r="C23" s="33"/>
      <c r="D23" s="33"/>
      <c r="E23" s="33"/>
      <c r="F23" s="33"/>
      <c r="G23" s="33"/>
      <c r="H23" s="33"/>
      <c r="I23" s="33"/>
    </row>
    <row r="24" spans="2:9" x14ac:dyDescent="0.3">
      <c r="B24" s="33"/>
      <c r="C24" s="33"/>
      <c r="D24" s="33"/>
      <c r="E24" s="33"/>
      <c r="F24" s="33"/>
      <c r="G24" s="33"/>
      <c r="H24" s="33"/>
      <c r="I24" s="33"/>
    </row>
    <row r="25" spans="2:9" x14ac:dyDescent="0.3">
      <c r="B25" s="33"/>
      <c r="C25" s="33"/>
      <c r="D25" s="33"/>
      <c r="E25" s="33"/>
      <c r="F25" s="33"/>
      <c r="G25" s="33"/>
      <c r="H25" s="33"/>
      <c r="I25" s="33"/>
    </row>
    <row r="26" spans="2:9" x14ac:dyDescent="0.3">
      <c r="B26" s="33"/>
      <c r="C26" s="33"/>
      <c r="D26" s="33"/>
      <c r="E26" s="33"/>
      <c r="F26" s="33"/>
      <c r="G26" s="33"/>
      <c r="H26" s="33"/>
      <c r="I26" s="33"/>
    </row>
  </sheetData>
  <mergeCells count="13">
    <mergeCell ref="B2:I2"/>
    <mergeCell ref="B23:I26"/>
    <mergeCell ref="B14:I14"/>
    <mergeCell ref="C15:E15"/>
    <mergeCell ref="F15:H15"/>
    <mergeCell ref="C19:E19"/>
    <mergeCell ref="F19:H19"/>
    <mergeCell ref="C16:E16"/>
    <mergeCell ref="F16:H16"/>
    <mergeCell ref="C17:E17"/>
    <mergeCell ref="F17:H17"/>
    <mergeCell ref="C18:E18"/>
    <mergeCell ref="F18:H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9A4D8-313E-4A5D-A7E2-5DA2C2D486F9}">
  <dimension ref="A2:G24"/>
  <sheetViews>
    <sheetView workbookViewId="0"/>
  </sheetViews>
  <sheetFormatPr baseColWidth="10" defaultRowHeight="14.4" x14ac:dyDescent="0.3"/>
  <cols>
    <col min="2" max="2" width="22.5546875" bestFit="1" customWidth="1"/>
  </cols>
  <sheetData>
    <row r="2" spans="1:7" ht="14.4" customHeight="1" x14ac:dyDescent="0.3">
      <c r="A2" s="4"/>
      <c r="B2" s="33" t="s">
        <v>70</v>
      </c>
      <c r="C2" s="33"/>
      <c r="D2" s="33"/>
      <c r="E2" s="33"/>
      <c r="F2" s="33"/>
      <c r="G2" s="4"/>
    </row>
    <row r="3" spans="1:7" x14ac:dyDescent="0.3">
      <c r="A3" s="4"/>
      <c r="B3" s="33"/>
      <c r="C3" s="33"/>
      <c r="D3" s="33"/>
      <c r="E3" s="33"/>
      <c r="F3" s="33"/>
      <c r="G3" s="4"/>
    </row>
    <row r="4" spans="1:7" x14ac:dyDescent="0.3">
      <c r="A4" s="4"/>
      <c r="B4" s="33"/>
      <c r="C4" s="33"/>
      <c r="D4" s="33"/>
      <c r="E4" s="33"/>
      <c r="F4" s="33"/>
      <c r="G4" s="4"/>
    </row>
    <row r="5" spans="1:7" x14ac:dyDescent="0.3">
      <c r="A5" s="4"/>
      <c r="B5" s="33"/>
      <c r="C5" s="33"/>
      <c r="D5" s="33"/>
      <c r="E5" s="33"/>
      <c r="F5" s="33"/>
      <c r="G5" s="4"/>
    </row>
    <row r="6" spans="1:7" x14ac:dyDescent="0.3">
      <c r="A6" s="4"/>
      <c r="B6" s="33"/>
      <c r="C6" s="33"/>
      <c r="D6" s="33"/>
      <c r="E6" s="33"/>
      <c r="F6" s="33"/>
      <c r="G6" s="4"/>
    </row>
    <row r="7" spans="1:7" x14ac:dyDescent="0.3">
      <c r="A7" s="4"/>
      <c r="B7" s="33"/>
      <c r="C7" s="33"/>
      <c r="D7" s="33"/>
      <c r="E7" s="33"/>
      <c r="F7" s="33"/>
      <c r="G7" s="4"/>
    </row>
    <row r="8" spans="1:7" x14ac:dyDescent="0.3">
      <c r="B8" s="43"/>
      <c r="C8" s="43"/>
      <c r="D8" s="43"/>
      <c r="E8" s="43"/>
      <c r="F8" s="43"/>
    </row>
    <row r="9" spans="1:7" ht="14.4" customHeight="1" x14ac:dyDescent="0.3">
      <c r="B9" s="34" t="s">
        <v>79</v>
      </c>
      <c r="C9" s="34"/>
      <c r="D9" s="34"/>
      <c r="E9" s="34"/>
      <c r="F9" s="34"/>
    </row>
    <row r="10" spans="1:7" x14ac:dyDescent="0.3">
      <c r="B10" s="34"/>
      <c r="C10" s="34"/>
      <c r="D10" s="34"/>
      <c r="E10" s="34"/>
      <c r="F10" s="34"/>
    </row>
    <row r="11" spans="1:7" x14ac:dyDescent="0.3">
      <c r="B11" s="34"/>
      <c r="C11" s="34"/>
      <c r="D11" s="34"/>
      <c r="E11" s="34"/>
      <c r="F11" s="34"/>
    </row>
    <row r="12" spans="1:7" x14ac:dyDescent="0.3">
      <c r="B12" s="34"/>
      <c r="C12" s="34"/>
      <c r="D12" s="34"/>
      <c r="E12" s="34"/>
      <c r="F12" s="34"/>
    </row>
    <row r="13" spans="1:7" x14ac:dyDescent="0.3">
      <c r="B13" s="34"/>
      <c r="C13" s="34"/>
      <c r="D13" s="34"/>
      <c r="E13" s="34"/>
      <c r="F13" s="34"/>
    </row>
    <row r="14" spans="1:7" x14ac:dyDescent="0.3">
      <c r="B14" s="34"/>
      <c r="C14" s="34"/>
      <c r="D14" s="34"/>
      <c r="E14" s="34"/>
      <c r="F14" s="34"/>
    </row>
    <row r="15" spans="1:7" x14ac:dyDescent="0.3">
      <c r="B15" s="17"/>
      <c r="C15" s="17"/>
      <c r="D15" s="17"/>
      <c r="E15" s="17"/>
      <c r="F15" s="17"/>
    </row>
    <row r="16" spans="1:7" x14ac:dyDescent="0.3">
      <c r="B16" s="35"/>
      <c r="C16" s="35"/>
      <c r="D16" s="1" t="s">
        <v>77</v>
      </c>
      <c r="E16" s="1" t="s">
        <v>78</v>
      </c>
      <c r="F16" s="1" t="s">
        <v>71</v>
      </c>
    </row>
    <row r="17" spans="2:6" x14ac:dyDescent="0.3">
      <c r="B17" s="35" t="s">
        <v>75</v>
      </c>
      <c r="C17" s="35"/>
      <c r="D17" s="1">
        <f>'Potencia (Inalámbrica)'!S10+'Potencia (Inalámbrica)'!F10+Microcontrolador!J9+15</f>
        <v>31</v>
      </c>
      <c r="E17" s="1">
        <f>D17*F17</f>
        <v>62</v>
      </c>
      <c r="F17" s="1">
        <v>2</v>
      </c>
    </row>
    <row r="18" spans="2:6" x14ac:dyDescent="0.3">
      <c r="B18" s="35" t="s">
        <v>76</v>
      </c>
      <c r="C18" s="35"/>
      <c r="D18" s="1">
        <f>(0.035+0.003+2*0.004+0.001)*1000</f>
        <v>47.000000000000007</v>
      </c>
      <c r="E18" s="1">
        <f>D18*F18</f>
        <v>70.500000000000014</v>
      </c>
      <c r="F18" s="1">
        <v>1.5</v>
      </c>
    </row>
    <row r="21" spans="2:6" x14ac:dyDescent="0.3">
      <c r="B21" s="1" t="s">
        <v>58</v>
      </c>
      <c r="C21" s="1" t="s">
        <v>72</v>
      </c>
      <c r="D21" s="1" t="s">
        <v>73</v>
      </c>
      <c r="E21" s="1" t="s">
        <v>74</v>
      </c>
    </row>
    <row r="22" spans="2:6" x14ac:dyDescent="0.3">
      <c r="B22" s="1">
        <v>1.8</v>
      </c>
      <c r="C22" s="1">
        <f>116.263/10</f>
        <v>11.626300000000001</v>
      </c>
      <c r="D22" s="1">
        <f>B22*1000/$C$22</f>
        <v>154.821396316971</v>
      </c>
      <c r="E22" s="9">
        <f>D22-($E$17+$E$18)</f>
        <v>22.321396316971004</v>
      </c>
    </row>
    <row r="23" spans="2:6" x14ac:dyDescent="0.3">
      <c r="B23" s="1">
        <v>4.0999999999999996</v>
      </c>
      <c r="C23" s="1">
        <f t="shared" ref="C23:C24" si="0">116.263/10</f>
        <v>11.626300000000001</v>
      </c>
      <c r="D23" s="1">
        <f>B23*1000/$C$22</f>
        <v>352.64873605532284</v>
      </c>
      <c r="E23" s="9">
        <f t="shared" ref="E23:E24" si="1">D23-($E$17+$E$18)</f>
        <v>220.14873605532284</v>
      </c>
    </row>
    <row r="24" spans="2:6" x14ac:dyDescent="0.3">
      <c r="B24" s="1">
        <v>15</v>
      </c>
      <c r="C24" s="1">
        <f t="shared" si="0"/>
        <v>11.626300000000001</v>
      </c>
      <c r="D24" s="1">
        <f>B24*1000/$C$22</f>
        <v>1290.178302641425</v>
      </c>
      <c r="E24" s="9">
        <f t="shared" si="1"/>
        <v>1157.678302641425</v>
      </c>
    </row>
  </sheetData>
  <mergeCells count="5">
    <mergeCell ref="B2:F8"/>
    <mergeCell ref="B17:C17"/>
    <mergeCell ref="B18:C18"/>
    <mergeCell ref="B16:C16"/>
    <mergeCell ref="B9:F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Microcontrolador</vt:lpstr>
      <vt:lpstr>Driver</vt:lpstr>
      <vt:lpstr>Potencia</vt:lpstr>
      <vt:lpstr>Potencia (Inalámbrica)</vt:lpstr>
      <vt:lpstr>Comunicación</vt:lpstr>
      <vt:lpstr>Servomotores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Ignacio Ramírez Soto</dc:creator>
  <cp:lastModifiedBy>José Ignacio Ramírez Soto</cp:lastModifiedBy>
  <dcterms:created xsi:type="dcterms:W3CDTF">2021-03-10T05:07:37Z</dcterms:created>
  <dcterms:modified xsi:type="dcterms:W3CDTF">2021-03-13T21:51:50Z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eea062c1-087a-4c46-8e5d-7ea664372488</vt:lpwstr>
  </property>
</Properties>
</file>